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455" activeTab="1"/>
  </bookViews>
  <sheets>
    <sheet name="はじめ" sheetId="1" r:id="rId1"/>
    <sheet name="参加申込書①" sheetId="2" r:id="rId2"/>
    <sheet name="参加申込書②" sheetId="3" state="hidden" r:id="rId3"/>
    <sheet name="主管校用" sheetId="4" r:id="rId4"/>
    <sheet name="加盟校" sheetId="5" state="hidden" r:id="rId5"/>
  </sheets>
  <definedNames>
    <definedName name="_xlnm.Print_Area" localSheetId="0">'はじめ'!$A$1:$I$41</definedName>
    <definedName name="_xlnm.Print_Area" localSheetId="1">'参加申込書①'!$A$1:$N$52</definedName>
    <definedName name="_xlnm.Print_Area" localSheetId="2">'参加申込書②'!$A$1:$N$43</definedName>
  </definedNames>
  <calcPr fullCalcOnLoad="1"/>
</workbook>
</file>

<file path=xl/sharedStrings.xml><?xml version="1.0" encoding="utf-8"?>
<sst xmlns="http://schemas.openxmlformats.org/spreadsheetml/2006/main" count="514" uniqueCount="308">
  <si>
    <t>学校名</t>
  </si>
  <si>
    <t>所在地</t>
  </si>
  <si>
    <t>〒</t>
  </si>
  <si>
    <t>住所</t>
  </si>
  <si>
    <t>電話番号</t>
  </si>
  <si>
    <t>印</t>
  </si>
  <si>
    <t>学年</t>
  </si>
  <si>
    <t>・フォント等は調節してありますので変更は不要です。</t>
  </si>
  <si>
    <t>・電子メールの送付先は以下の通りです。</t>
  </si>
  <si>
    <t>・氏名入力の作業簡素化や入力ミスを減らすために、参加申込書を添付ファイルで
　送って下さいますようお願いいたします。</t>
  </si>
  <si>
    <t>ランク</t>
  </si>
  <si>
    <t>選手名（全角漢字）</t>
  </si>
  <si>
    <t>姓</t>
  </si>
  <si>
    <t>名</t>
  </si>
  <si>
    <t>ふりがな（全角ひらがな）</t>
  </si>
  <si>
    <t>参加の有無</t>
  </si>
  <si>
    <t>　上記の者の標記大会に参加することを認め、参加申込みをいたします。</t>
  </si>
  <si>
    <t>性別</t>
  </si>
  <si>
    <t>記載責任者</t>
  </si>
  <si>
    <t>せい</t>
  </si>
  <si>
    <t>めい</t>
  </si>
  <si>
    <t>↓引率される日付欄に○を記入してください。</t>
  </si>
  <si>
    <t>　　※校内ランク順に、学年もすべて記入してください。</t>
  </si>
  <si>
    <t>長岡大手</t>
  </si>
  <si>
    <t>長岡</t>
  </si>
  <si>
    <t>長岡向陵</t>
  </si>
  <si>
    <t>見附</t>
  </si>
  <si>
    <t>正徳館</t>
  </si>
  <si>
    <t>栃尾</t>
  </si>
  <si>
    <t>三条</t>
  </si>
  <si>
    <t>三条東</t>
  </si>
  <si>
    <t>燕中等</t>
  </si>
  <si>
    <t>加茂</t>
  </si>
  <si>
    <t>加茂農林</t>
  </si>
  <si>
    <t>小千谷</t>
  </si>
  <si>
    <t>小千谷西</t>
  </si>
  <si>
    <t>小出</t>
  </si>
  <si>
    <t>国際情報</t>
  </si>
  <si>
    <t>六日町</t>
  </si>
  <si>
    <t>八海</t>
  </si>
  <si>
    <t>塩沢商工</t>
  </si>
  <si>
    <t>十日町</t>
  </si>
  <si>
    <t>十日町総合</t>
  </si>
  <si>
    <t>川西</t>
  </si>
  <si>
    <t>津南中等</t>
  </si>
  <si>
    <t>中越</t>
  </si>
  <si>
    <t>帝京長岡</t>
  </si>
  <si>
    <t>加茂暁星</t>
  </si>
  <si>
    <t>０２５８－３２－００９６</t>
  </si>
  <si>
    <t>長岡農業</t>
  </si>
  <si>
    <t>長岡工業</t>
  </si>
  <si>
    <t>長岡商業</t>
  </si>
  <si>
    <t>新潟県央工業</t>
  </si>
  <si>
    <t>三条商業</t>
  </si>
  <si>
    <t>長岡工業高等専門学校</t>
  </si>
  <si>
    <t>・大会結果出力ソフト等を、新潟県バドミントン協会が使用しているソフトに変更するため、
　「参加申込書」の入力形式を変更しました。
　選手名の姓と名は別々に、ふりがなも姓と名を別々に入力してください。</t>
  </si>
  <si>
    <t>・「参加申込書」シートの必要欄にデータを入力して下さい。</t>
  </si>
  <si>
    <r>
      <t>・また、参加申込書を印刷した用紙(参加申込用紙(</t>
    </r>
    <r>
      <rPr>
        <sz val="11"/>
        <color indexed="10"/>
        <rFont val="ＭＳ Ｐゴシック"/>
        <family val="3"/>
      </rPr>
      <t>要校長印</t>
    </r>
    <r>
      <rPr>
        <sz val="11"/>
        <rFont val="ＭＳ Ｐゴシック"/>
        <family val="3"/>
      </rPr>
      <t>))を期限までに
　以下の申込先まで送付して下さい。</t>
    </r>
  </si>
  <si>
    <t>　送付先電子メールアドレス</t>
  </si>
  <si>
    <t>・ダウンロードができない、または操作方法がわからないなど何か不具合が
　ありましたら上記までご連絡下さい。</t>
  </si>
  <si>
    <t>ダブルス</t>
  </si>
  <si>
    <t>選手１</t>
  </si>
  <si>
    <t>選手２</t>
  </si>
  <si>
    <t>選手３</t>
  </si>
  <si>
    <t>選手４</t>
  </si>
  <si>
    <t>選手５</t>
  </si>
  <si>
    <t>シングルス</t>
  </si>
  <si>
    <t>学校名</t>
  </si>
  <si>
    <t>連番</t>
  </si>
  <si>
    <t>県央工業</t>
  </si>
  <si>
    <t>長岡高専</t>
  </si>
  <si>
    <t>長岡高専</t>
  </si>
  <si>
    <t>参加数</t>
  </si>
  <si>
    <t>参加実人数</t>
  </si>
  <si>
    <t>９４０－００４１</t>
  </si>
  <si>
    <t>長岡市学校町３丁目１４－１</t>
  </si>
  <si>
    <t>９４０－２１８４</t>
  </si>
  <si>
    <t>長岡市喜多町字川原１０３０－１</t>
  </si>
  <si>
    <t>９４０－１１９８</t>
  </si>
  <si>
    <t>長岡市曲新町３丁目１３－１</t>
  </si>
  <si>
    <t>９４０－００８４</t>
  </si>
  <si>
    <t>長岡市幸町２丁目７－７０</t>
  </si>
  <si>
    <t>９４０－０８１７</t>
  </si>
  <si>
    <t>長岡市西片貝町字大木１７２６</t>
  </si>
  <si>
    <t>９５４－００５１</t>
  </si>
  <si>
    <t>見附市本所１丁目２０－６</t>
  </si>
  <si>
    <t>９４０－２４０１</t>
  </si>
  <si>
    <t>長岡市与板町東与板１７３</t>
  </si>
  <si>
    <t>９４０－０２９３</t>
  </si>
  <si>
    <t>長岡市金沢１丁目２－１</t>
  </si>
  <si>
    <t>９５５－０８０３</t>
  </si>
  <si>
    <t>三条市月岡１丁目２－１</t>
  </si>
  <si>
    <t>９５５－００５３</t>
  </si>
  <si>
    <t>三条市北入蔵２丁目９－３６</t>
  </si>
  <si>
    <t>９５５－０８２３</t>
  </si>
  <si>
    <t>三条市東本成寺１３－１</t>
  </si>
  <si>
    <t>９５５－００４４</t>
  </si>
  <si>
    <t>三条市田島２丁目２４－８</t>
  </si>
  <si>
    <t>９５９－１２０１</t>
  </si>
  <si>
    <t>燕市灰方８１５</t>
  </si>
  <si>
    <t>９５９－１３１３</t>
  </si>
  <si>
    <t>加茂市幸町１丁目１７－１３</t>
  </si>
  <si>
    <t>９５９－１３２５</t>
  </si>
  <si>
    <t>加茂市神明町２丁目１５－５</t>
  </si>
  <si>
    <t>９４７－０００５</t>
  </si>
  <si>
    <t>小千谷市旭町７－１</t>
  </si>
  <si>
    <t>９４７－００２８</t>
  </si>
  <si>
    <t>小千谷市城内３丁目３－１１</t>
  </si>
  <si>
    <t>９４６－００４３</t>
  </si>
  <si>
    <t>魚沼市青島８１０－４</t>
  </si>
  <si>
    <t>９４９－７３０２</t>
  </si>
  <si>
    <t>南魚沼市浦佐５６６４－１</t>
  </si>
  <si>
    <t>９４９－６６３３</t>
  </si>
  <si>
    <t>南魚沼市余川１３８０－２</t>
  </si>
  <si>
    <t>９４９－６６３２</t>
  </si>
  <si>
    <t>南魚沼市余川１２７６</t>
  </si>
  <si>
    <t>９４９－６４３３</t>
  </si>
  <si>
    <t>南魚沼市泉盛寺７０１－１</t>
  </si>
  <si>
    <t>９４８－００８３</t>
  </si>
  <si>
    <t>十日町市本町西１丁目</t>
  </si>
  <si>
    <t>９４８－００５５</t>
  </si>
  <si>
    <t>十日町市高山４６１</t>
  </si>
  <si>
    <t>９４８－０１３１</t>
  </si>
  <si>
    <t>十日町市伊勢平治７１１－２</t>
  </si>
  <si>
    <t>９４９－８２０１</t>
  </si>
  <si>
    <t>中魚沼郡津南町大字下船渡戊２９８－１</t>
  </si>
  <si>
    <t>９４０－８５８５</t>
  </si>
  <si>
    <t>長岡市新保町１３７１－１</t>
  </si>
  <si>
    <t>９４０－００４４</t>
  </si>
  <si>
    <t>長岡市住吉３丁目９－１</t>
  </si>
  <si>
    <t>９５９－１３２２</t>
  </si>
  <si>
    <t>加茂市学校町１６－１８</t>
  </si>
  <si>
    <t>９４０－８５３２</t>
  </si>
  <si>
    <t>長岡市西片貝町８８８</t>
  </si>
  <si>
    <t>０２５８－２４－０２０３</t>
  </si>
  <si>
    <t>０２５８－３６－４８００</t>
  </si>
  <si>
    <t>０２５６－５２－２０００</t>
  </si>
  <si>
    <t>０２５８－３２－６４３５</t>
  </si>
  <si>
    <t>０２５８－３２－００７２</t>
  </si>
  <si>
    <t>０２５８－２９－１３００</t>
  </si>
  <si>
    <t>０２５８－３７－２２６６</t>
  </si>
  <si>
    <t>０２５８－３５－１９７６</t>
  </si>
  <si>
    <t>０２５８－３５－１５０２</t>
  </si>
  <si>
    <t>０２５８－６２－００８０</t>
  </si>
  <si>
    <t>０２５８－７２－３１２１</t>
  </si>
  <si>
    <t>０２５８－５２－４１５５</t>
  </si>
  <si>
    <t>０２５６－３８－６４６１</t>
  </si>
  <si>
    <t>０２５６－３２－５２５１</t>
  </si>
  <si>
    <t>０２５６－３３－２６３１</t>
  </si>
  <si>
    <t>０２５６－６３－９３０１</t>
  </si>
  <si>
    <t>０２５６－５２－２０３０</t>
  </si>
  <si>
    <t>０２５６－５２－３１１５</t>
  </si>
  <si>
    <t>０２５８－８３－２２６２</t>
  </si>
  <si>
    <t>０２５８－８２－４３３５</t>
  </si>
  <si>
    <t>０２５－７７２－３２２４</t>
  </si>
  <si>
    <t>０２５－７７２－３２８１</t>
  </si>
  <si>
    <t>０２５－７８２－１１１１</t>
  </si>
  <si>
    <t>０２５６－３５－５５００</t>
  </si>
  <si>
    <t>０２５－７９２－０２２０</t>
  </si>
  <si>
    <t>０２５－７７７－５３５５</t>
  </si>
  <si>
    <t>０２５－７５２－３５７５</t>
  </si>
  <si>
    <t>０２５－７５２－３１８６</t>
  </si>
  <si>
    <t>０２５－７６８－３３８６</t>
  </si>
  <si>
    <t>０２５－７６５－２０６２</t>
  </si>
  <si>
    <t>堀之内</t>
  </si>
  <si>
    <t>０２５－７９４－３３１７</t>
  </si>
  <si>
    <t>９４９－７４１３</t>
  </si>
  <si>
    <t>魚沼市堀之内３７２０</t>
  </si>
  <si>
    <t>《学校対抗》</t>
  </si>
  <si>
    <t>《１年生シングルス》</t>
  </si>
  <si>
    <t>②</t>
  </si>
  <si>
    <t>監督</t>
  </si>
  <si>
    <t>コーチ</t>
  </si>
  <si>
    <t>マネージャー</t>
  </si>
  <si>
    <t>選手６</t>
  </si>
  <si>
    <t>選手７</t>
  </si>
  <si>
    <t>学年等</t>
  </si>
  <si>
    <t>監　督</t>
  </si>
  <si>
    <t>　　※マネージャーの学年等は「一般」か、「生徒」の場合は学年を記入してください。コーチは「一般」に限ります。</t>
  </si>
  <si>
    <t>エントリー名</t>
  </si>
  <si>
    <t>←</t>
  </si>
  <si>
    <t>　  ※</t>
  </si>
  <si>
    <t>ダブルス、シングルス、学校対抗兼ねて参加は１と数える。</t>
  </si>
  <si>
    <t>・参加実人数には、ダブルス、シングルス、学校対抗を兼ねている選手は１と数えてください。
　また、学校対抗で選手を兼ねていないマネージャーは１と数えてください。</t>
  </si>
  <si>
    <t>　　※個人対抗シングルスに参加しない１年生に限ります。校内ランク順に記入してください。</t>
  </si>
  <si>
    <t>１年</t>
  </si>
  <si>
    <t>単</t>
  </si>
  <si>
    <t>学校対抗</t>
  </si>
  <si>
    <t>マネ</t>
  </si>
  <si>
    <t>※主管校用シートです。加工しないでください。</t>
  </si>
  <si>
    <t>９４０－０８５７</t>
  </si>
  <si>
    <t>長岡市沖田２丁目３５７</t>
  </si>
  <si>
    <t>※ダブルス、シングルス
　兼ねて参加は１と数える。</t>
  </si>
  <si>
    <t>引率顧問名</t>
  </si>
  <si>
    <t>姓名間を空け
ずに全員記入
してください</t>
  </si>
  <si>
    <t>十日町高等学校松之山分校</t>
  </si>
  <si>
    <t>十日町松之山</t>
  </si>
  <si>
    <t>９４２－１４０５</t>
  </si>
  <si>
    <t>十日町市松之山光間３９－１</t>
  </si>
  <si>
    <t>０２５－５９６－２０２５</t>
  </si>
  <si>
    <t>平成　　年度秋季中越地区バドミントン大会参加申込書</t>
  </si>
  <si>
    <r>
      <t>参加実人数</t>
    </r>
    <r>
      <rPr>
        <u val="double"/>
        <sz val="11"/>
        <rFont val="ＭＳ Ｐゴシック"/>
        <family val="3"/>
      </rPr>
      <t>（必ず記入）</t>
    </r>
  </si>
  <si>
    <t>主管校は大会開催日を全角大文字で入力してください</t>
  </si>
  <si>
    <t>主管校名を選んでください。</t>
  </si>
  <si>
    <t>←</t>
  </si>
  <si>
    <t>申込先の顧問名を入力してください。</t>
  </si>
  <si>
    <t>申込先の　e-mail　アドレスを入力してください。</t>
  </si>
  <si>
    <t>月</t>
  </si>
  <si>
    <t>日</t>
  </si>
  <si>
    <t>曜</t>
  </si>
  <si>
    <t>申込期限を入力してください。</t>
  </si>
  <si>
    <t>新潟県立長岡高等学校</t>
  </si>
  <si>
    <t>新潟県立長岡大手高等学校</t>
  </si>
  <si>
    <t>新潟県立長岡向陵高等学校</t>
  </si>
  <si>
    <t>新潟県立長岡農業高等学校</t>
  </si>
  <si>
    <t>新潟県立長岡工業高等学校</t>
  </si>
  <si>
    <t>新潟県立長岡商業高等学校</t>
  </si>
  <si>
    <t>新潟県立見附高等学校</t>
  </si>
  <si>
    <t>新潟県立正徳館高等学校</t>
  </si>
  <si>
    <t>新潟県立栃尾高等学校</t>
  </si>
  <si>
    <t>新潟県立三条高等学校</t>
  </si>
  <si>
    <t>新潟県立三条東高等学校</t>
  </si>
  <si>
    <t>新潟県立県央工業高等学校</t>
  </si>
  <si>
    <t>新潟県立三条商業高等学校</t>
  </si>
  <si>
    <t>新潟県立燕中等高等学校</t>
  </si>
  <si>
    <t>新潟県立加茂高等学校</t>
  </si>
  <si>
    <t>新潟県立加茂農林高等学校</t>
  </si>
  <si>
    <t>新潟県立小千谷高等学校</t>
  </si>
  <si>
    <t>新潟県立小千谷西高等学校</t>
  </si>
  <si>
    <t>新潟県立小出高等学校</t>
  </si>
  <si>
    <t>新潟県立国際情報高等学校</t>
  </si>
  <si>
    <t>新潟県立六日町高等学校</t>
  </si>
  <si>
    <t>新潟県立八海高等学校</t>
  </si>
  <si>
    <t>新潟県立塩沢商工高等学校</t>
  </si>
  <si>
    <t>新潟県立十日町高等学校</t>
  </si>
  <si>
    <t>新潟県立十日町総合高等学校</t>
  </si>
  <si>
    <t>新潟県立川西高等学校</t>
  </si>
  <si>
    <t>新潟県立津南中等高等学校</t>
  </si>
  <si>
    <t>中越高等学校</t>
  </si>
  <si>
    <t>加茂暁星高等学校</t>
  </si>
  <si>
    <t>長岡高等工業専門学校</t>
  </si>
  <si>
    <t>新潟県立十日町松之山高等学校</t>
  </si>
  <si>
    <t>新潟県立堀之内高等学校</t>
  </si>
  <si>
    <t>帝京長岡高等学校</t>
  </si>
  <si>
    <t>TEL</t>
  </si>
  <si>
    <t>FAX</t>
  </si>
  <si>
    <t>０２５６－５２－２００３</t>
  </si>
  <si>
    <t>０２５８－３３－０６５０</t>
  </si>
  <si>
    <t>０２５８－３９－５５３４</t>
  </si>
  <si>
    <t>０２５８－２９－３８８１</t>
  </si>
  <si>
    <t>０２５８－３９－５５３５</t>
  </si>
  <si>
    <t>０２５８－３９－２０５４</t>
  </si>
  <si>
    <t>０２５８－３９－１７３６</t>
  </si>
  <si>
    <t>０２５８－６２－５０３３</t>
  </si>
  <si>
    <t>０２５８－７２－３４６０</t>
  </si>
  <si>
    <t>０２５８－５２－１６０３</t>
  </si>
  <si>
    <t>０２５６－３５－５７３５</t>
  </si>
  <si>
    <t>０２５６－３８－０５１９</t>
  </si>
  <si>
    <t>０２５６－３３－７１７９</t>
  </si>
  <si>
    <t>０２５６－３３－７１８０</t>
  </si>
  <si>
    <t>０２５６－６６－１２９３</t>
  </si>
  <si>
    <t>０２５６－５３－３７１３</t>
  </si>
  <si>
    <t>０２５６－５３－２６７２</t>
  </si>
  <si>
    <t>０２５８－８２－０６４６</t>
  </si>
  <si>
    <t>０２５８－８２－０７００</t>
  </si>
  <si>
    <t>０２５－７９２－９２３５</t>
  </si>
  <si>
    <t>０２５－７７７－５３５７</t>
  </si>
  <si>
    <t>０２５－７７２－４２０１</t>
  </si>
  <si>
    <t>０２５－７７２－８８７８</t>
  </si>
  <si>
    <t>０２５－７８２－４８９０</t>
  </si>
  <si>
    <t>０２５－７５７－８９９７</t>
  </si>
  <si>
    <t>０２５－７５７－９３４２</t>
  </si>
  <si>
    <t>０２５－７６８－４５６７</t>
  </si>
  <si>
    <t>０２５－７６５－３６９０</t>
  </si>
  <si>
    <t>０２５８－２４－０２０５</t>
  </si>
  <si>
    <t>０２５８－３６－４７１５</t>
  </si>
  <si>
    <t>０２５８－３４－９７００</t>
  </si>
  <si>
    <t>０２５－５９６－２２６４</t>
  </si>
  <si>
    <t>０２５－７９４－５６０７</t>
  </si>
  <si>
    <t>選手名(名)</t>
  </si>
  <si>
    <t>ふりがな(せい)</t>
  </si>
  <si>
    <t>選手名(名),ふりがな(せい)</t>
  </si>
  <si>
    <t>ふりがな(めい)</t>
  </si>
  <si>
    <t>選手名(名),ふりがな(めい)</t>
  </si>
  <si>
    <t>ふりがな(せい,めい)</t>
  </si>
  <si>
    <t>選手名(名),ふりがな(せい,めい)</t>
  </si>
  <si>
    <t>学年</t>
  </si>
  <si>
    <t>選手名(名),学年</t>
  </si>
  <si>
    <t>ふりがな(せい),学年</t>
  </si>
  <si>
    <t>選手名(名),ふりがな(せい),学年</t>
  </si>
  <si>
    <t>ふりがな(めい),学年</t>
  </si>
  <si>
    <t>選手名(名),ふりがな(めい),学年</t>
  </si>
  <si>
    <t>ふりがな(せい,めい),学年</t>
  </si>
  <si>
    <t>選手名(名),ふりがな(せい,めい),学年</t>
  </si>
  <si>
    <t>《個人戦ダブルス》</t>
  </si>
  <si>
    <t>《個人戦シングルス》</t>
  </si>
  <si>
    <r>
      <t>・添付する際の</t>
    </r>
    <r>
      <rPr>
        <sz val="11"/>
        <color indexed="10"/>
        <rFont val="ＭＳ Ｐゴシック"/>
        <family val="3"/>
      </rPr>
      <t>エクセルファイル名は学校名男女別</t>
    </r>
    <r>
      <rPr>
        <sz val="11"/>
        <rFont val="ＭＳ Ｐゴシック"/>
        <family val="3"/>
      </rPr>
      <t>でお願いします。また電子メールの
　題名は「３年生大会申込」として下さい。</t>
    </r>
  </si>
  <si>
    <t>８日</t>
  </si>
  <si>
    <t>９日</t>
  </si>
  <si>
    <t>本間</t>
  </si>
  <si>
    <t>大輔</t>
  </si>
  <si>
    <t>homma.daisuke@nein.ed.jp</t>
  </si>
  <si>
    <t>水</t>
  </si>
  <si>
    <t>選手８</t>
  </si>
  <si>
    <t>選手９</t>
  </si>
  <si>
    <t>選手10</t>
  </si>
  <si>
    <t>　バドミントン部顧問　様</t>
  </si>
  <si>
    <t>新潟県高等学校体育大会（バドミントン競技）参加申込書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</si>
</sst>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6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0.5"/>
      <name val="ＭＳ 明朝"/>
      <family val="1"/>
    </font>
    <font>
      <b/>
      <sz val="12"/>
      <name val="ＭＳ Ｐゴシック"/>
      <family val="3"/>
    </font>
    <font>
      <sz val="11"/>
      <name val="ＭＳ 明朝"/>
      <family val="1"/>
    </font>
    <font>
      <sz val="16"/>
      <name val="HGS創英角ﾎﾟｯﾌﾟ体"/>
      <family val="3"/>
    </font>
    <font>
      <sz val="10"/>
      <name val="ＭＳ Ｐゴシック"/>
      <family val="3"/>
    </font>
    <font>
      <u val="double"/>
      <sz val="11"/>
      <name val="ＭＳ Ｐゴシック"/>
      <family val="3"/>
    </font>
    <font>
      <sz val="16"/>
      <name val="ＤＨＰ特太ゴシック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ＤＨＰ特太ゴシック体"/>
      <family val="3"/>
    </font>
    <font>
      <sz val="16"/>
      <color indexed="10"/>
      <name val="ＤＦ特太ゴシック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6"/>
      <color rgb="FFFF0000"/>
      <name val="ＤＨＰ特太ゴシック体"/>
      <family val="3"/>
    </font>
    <font>
      <sz val="16"/>
      <color rgb="FFFF0000"/>
      <name val="ＤＦ特太ゴシック体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 diagonalUp="1">
      <left style="thin"/>
      <right style="medium"/>
      <top style="medium"/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hair"/>
      <top style="medium"/>
      <bottom style="thin"/>
    </border>
    <border>
      <left style="thin"/>
      <right style="medium"/>
      <top style="medium"/>
      <bottom style="medium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/>
      <right style="thin"/>
      <top style="medium"/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34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23" xfId="0" applyFont="1" applyBorder="1" applyAlignment="1" applyProtection="1">
      <alignment horizontal="center" vertical="center" wrapText="1"/>
      <protection hidden="1"/>
    </xf>
    <xf numFmtId="0" fontId="0" fillId="0" borderId="24" xfId="0" applyFont="1" applyBorder="1" applyAlignment="1" applyProtection="1">
      <alignment horizontal="center" vertical="center" wrapText="1"/>
      <protection hidden="1"/>
    </xf>
    <xf numFmtId="0" fontId="0" fillId="0" borderId="25" xfId="0" applyFont="1" applyBorder="1" applyAlignment="1" applyProtection="1">
      <alignment horizontal="center" vertical="center" wrapText="1"/>
      <protection hidden="1"/>
    </xf>
    <xf numFmtId="0" fontId="0" fillId="6" borderId="26" xfId="0" applyFill="1" applyBorder="1" applyAlignment="1" applyProtection="1">
      <alignment horizontal="center" vertical="center"/>
      <protection locked="0"/>
    </xf>
    <xf numFmtId="0" fontId="0" fillId="6" borderId="12" xfId="0" applyFill="1" applyBorder="1" applyAlignment="1" applyProtection="1">
      <alignment horizontal="center" vertical="center"/>
      <protection locked="0"/>
    </xf>
    <xf numFmtId="0" fontId="0" fillId="6" borderId="15" xfId="0" applyFill="1" applyBorder="1" applyAlignment="1" applyProtection="1">
      <alignment horizontal="center" vertical="center"/>
      <protection locked="0"/>
    </xf>
    <xf numFmtId="0" fontId="0" fillId="6" borderId="27" xfId="0" applyFill="1" applyBorder="1" applyAlignment="1" applyProtection="1">
      <alignment horizontal="center" vertical="center"/>
      <protection locked="0"/>
    </xf>
    <xf numFmtId="0" fontId="0" fillId="6" borderId="28" xfId="0" applyFill="1" applyBorder="1" applyAlignment="1" applyProtection="1">
      <alignment horizontal="center" vertical="center"/>
      <protection locked="0"/>
    </xf>
    <xf numFmtId="0" fontId="0" fillId="6" borderId="29" xfId="0" applyFill="1" applyBorder="1" applyAlignment="1" applyProtection="1">
      <alignment horizontal="center" vertical="center"/>
      <protection locked="0"/>
    </xf>
    <xf numFmtId="0" fontId="3" fillId="6" borderId="29" xfId="0" applyFont="1" applyFill="1" applyBorder="1" applyAlignment="1" applyProtection="1">
      <alignment horizontal="center" vertical="center"/>
      <protection locked="0"/>
    </xf>
    <xf numFmtId="0" fontId="3" fillId="6" borderId="30" xfId="0" applyFont="1" applyFill="1" applyBorder="1" applyAlignment="1" applyProtection="1">
      <alignment horizontal="center" vertical="center"/>
      <protection locked="0"/>
    </xf>
    <xf numFmtId="0" fontId="3" fillId="6" borderId="28" xfId="0" applyFont="1" applyFill="1" applyBorder="1" applyAlignment="1" applyProtection="1">
      <alignment horizontal="center" vertical="center"/>
      <protection locked="0"/>
    </xf>
    <xf numFmtId="0" fontId="3" fillId="6" borderId="3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0" fillId="0" borderId="34" xfId="0" applyBorder="1" applyAlignment="1">
      <alignment horizontal="center" vertical="center" wrapText="1"/>
    </xf>
    <xf numFmtId="0" fontId="0" fillId="0" borderId="0" xfId="62" applyFont="1" applyAlignment="1">
      <alignment horizontal="center" vertical="center" shrinkToFit="1"/>
      <protection/>
    </xf>
    <xf numFmtId="0" fontId="0" fillId="0" borderId="0" xfId="62" applyFont="1" applyAlignment="1">
      <alignment horizontal="left" vertical="center" shrinkToFit="1"/>
      <protection/>
    </xf>
    <xf numFmtId="0" fontId="0" fillId="0" borderId="0" xfId="0" applyFont="1" applyAlignment="1">
      <alignment horizontal="center" vertical="center"/>
    </xf>
    <xf numFmtId="0" fontId="0" fillId="0" borderId="0" xfId="62" applyFont="1" applyFill="1" applyAlignment="1">
      <alignment horizontal="left" vertical="center" shrinkToFit="1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vertical="center"/>
      <protection/>
    </xf>
    <xf numFmtId="0" fontId="3" fillId="0" borderId="36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 shrinkToFit="1"/>
      <protection/>
    </xf>
    <xf numFmtId="0" fontId="3" fillId="0" borderId="12" xfId="0" applyFont="1" applyBorder="1" applyAlignment="1" applyProtection="1">
      <alignment horizontal="center" vertical="center" shrinkToFit="1"/>
      <protection/>
    </xf>
    <xf numFmtId="0" fontId="3" fillId="0" borderId="15" xfId="0" applyFont="1" applyBorder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0" fontId="11" fillId="0" borderId="43" xfId="0" applyFont="1" applyFill="1" applyBorder="1" applyAlignment="1" applyProtection="1">
      <alignment vertical="center"/>
      <protection hidden="1"/>
    </xf>
    <xf numFmtId="0" fontId="11" fillId="0" borderId="42" xfId="0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11" fillId="32" borderId="10" xfId="0" applyFont="1" applyFill="1" applyBorder="1" applyAlignment="1" applyProtection="1">
      <alignment vertical="center"/>
      <protection hidden="1"/>
    </xf>
    <xf numFmtId="0" fontId="11" fillId="32" borderId="44" xfId="0" applyFont="1" applyFill="1" applyBorder="1" applyAlignment="1" applyProtection="1">
      <alignment vertical="center"/>
      <protection hidden="1"/>
    </xf>
    <xf numFmtId="0" fontId="11" fillId="32" borderId="35" xfId="0" applyFont="1" applyFill="1" applyBorder="1" applyAlignment="1" applyProtection="1">
      <alignment vertical="center"/>
      <protection hidden="1"/>
    </xf>
    <xf numFmtId="0" fontId="0" fillId="32" borderId="27" xfId="0" applyFont="1" applyFill="1" applyBorder="1" applyAlignment="1" applyProtection="1">
      <alignment horizontal="center" vertical="center"/>
      <protection hidden="1"/>
    </xf>
    <xf numFmtId="0" fontId="0" fillId="0" borderId="40" xfId="0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vertical="center"/>
      <protection hidden="1"/>
    </xf>
    <xf numFmtId="0" fontId="11" fillId="32" borderId="16" xfId="0" applyFont="1" applyFill="1" applyBorder="1" applyAlignment="1" applyProtection="1">
      <alignment vertical="center"/>
      <protection hidden="1"/>
    </xf>
    <xf numFmtId="0" fontId="11" fillId="32" borderId="46" xfId="0" applyFont="1" applyFill="1" applyBorder="1" applyAlignment="1" applyProtection="1">
      <alignment vertical="center"/>
      <protection hidden="1"/>
    </xf>
    <xf numFmtId="0" fontId="11" fillId="32" borderId="47" xfId="0" applyFont="1" applyFill="1" applyBorder="1" applyAlignment="1" applyProtection="1">
      <alignment vertical="center"/>
      <protection hidden="1"/>
    </xf>
    <xf numFmtId="0" fontId="0" fillId="32" borderId="28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2" fillId="33" borderId="0" xfId="0" applyFont="1" applyFill="1" applyAlignment="1" applyProtection="1">
      <alignment vertical="center"/>
      <protection hidden="1"/>
    </xf>
    <xf numFmtId="0" fontId="0" fillId="33" borderId="0" xfId="0" applyFill="1" applyAlignment="1" applyProtection="1">
      <alignment vertical="center"/>
      <protection hidden="1"/>
    </xf>
    <xf numFmtId="0" fontId="51" fillId="32" borderId="1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vertical="center" shrinkToFit="1"/>
      <protection hidden="1"/>
    </xf>
    <xf numFmtId="0" fontId="51" fillId="32" borderId="12" xfId="0" applyFont="1" applyFill="1" applyBorder="1" applyAlignment="1" applyProtection="1">
      <alignment vertical="center" shrinkToFit="1"/>
      <protection hidden="1"/>
    </xf>
    <xf numFmtId="0" fontId="11" fillId="32" borderId="48" xfId="0" applyFont="1" applyFill="1" applyBorder="1" applyAlignment="1" applyProtection="1">
      <alignment vertical="center"/>
      <protection hidden="1"/>
    </xf>
    <xf numFmtId="0" fontId="11" fillId="32" borderId="49" xfId="0" applyFont="1" applyFill="1" applyBorder="1" applyAlignment="1" applyProtection="1">
      <alignment vertical="center"/>
      <protection hidden="1"/>
    </xf>
    <xf numFmtId="0" fontId="0" fillId="32" borderId="29" xfId="0" applyFont="1" applyFill="1" applyBorder="1" applyAlignment="1" applyProtection="1">
      <alignment horizontal="center" vertical="center"/>
      <protection hidden="1"/>
    </xf>
    <xf numFmtId="0" fontId="51" fillId="0" borderId="0" xfId="0" applyFont="1" applyFill="1" applyAlignment="1" applyProtection="1">
      <alignment vertical="center"/>
      <protection hidden="1"/>
    </xf>
    <xf numFmtId="0" fontId="11" fillId="32" borderId="50" xfId="0" applyFont="1" applyFill="1" applyBorder="1" applyAlignment="1" applyProtection="1">
      <alignment horizontal="center" vertical="center"/>
      <protection hidden="1"/>
    </xf>
    <xf numFmtId="0" fontId="11" fillId="32" borderId="51" xfId="0" applyFont="1" applyFill="1" applyBorder="1" applyAlignment="1" applyProtection="1">
      <alignment vertical="center"/>
      <protection hidden="1"/>
    </xf>
    <xf numFmtId="0" fontId="11" fillId="32" borderId="50" xfId="0" applyFont="1" applyFill="1" applyBorder="1" applyAlignment="1" applyProtection="1">
      <alignment vertical="center"/>
      <protection hidden="1"/>
    </xf>
    <xf numFmtId="0" fontId="11" fillId="32" borderId="52" xfId="0" applyFont="1" applyFill="1" applyBorder="1" applyAlignment="1" applyProtection="1">
      <alignment vertical="center"/>
      <protection hidden="1"/>
    </xf>
    <xf numFmtId="0" fontId="11" fillId="0" borderId="13" xfId="0" applyFont="1" applyFill="1" applyBorder="1" applyAlignment="1" applyProtection="1">
      <alignment vertical="center"/>
      <protection hidden="1"/>
    </xf>
    <xf numFmtId="0" fontId="11" fillId="0" borderId="53" xfId="0" applyFont="1" applyFill="1" applyBorder="1" applyAlignment="1" applyProtection="1">
      <alignment vertical="center"/>
      <protection hidden="1"/>
    </xf>
    <xf numFmtId="0" fontId="11" fillId="0" borderId="42" xfId="0" applyFont="1" applyFill="1" applyBorder="1" applyAlignment="1" applyProtection="1">
      <alignment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11" fillId="0" borderId="47" xfId="0" applyFont="1" applyFill="1" applyBorder="1" applyAlignment="1" applyProtection="1">
      <alignment vertical="center"/>
      <protection hidden="1"/>
    </xf>
    <xf numFmtId="0" fontId="11" fillId="0" borderId="55" xfId="0" applyFont="1" applyFill="1" applyBorder="1" applyAlignment="1" applyProtection="1">
      <alignment vertical="center"/>
      <protection hidden="1"/>
    </xf>
    <xf numFmtId="0" fontId="0" fillId="0" borderId="30" xfId="0" applyFont="1" applyFill="1" applyBorder="1" applyAlignment="1" applyProtection="1">
      <alignment horizontal="center" vertical="center"/>
      <protection hidden="1"/>
    </xf>
    <xf numFmtId="0" fontId="11" fillId="0" borderId="56" xfId="0" applyFont="1" applyFill="1" applyBorder="1" applyAlignment="1" applyProtection="1">
      <alignment vertical="center"/>
      <protection hidden="1"/>
    </xf>
    <xf numFmtId="0" fontId="11" fillId="0" borderId="57" xfId="0" applyFont="1" applyFill="1" applyBorder="1" applyAlignment="1" applyProtection="1">
      <alignment vertical="center"/>
      <protection hidden="1"/>
    </xf>
    <xf numFmtId="0" fontId="0" fillId="0" borderId="58" xfId="0" applyFont="1" applyFill="1" applyBorder="1" applyAlignment="1" applyProtection="1">
      <alignment horizontal="center" vertical="center"/>
      <protection hidden="1"/>
    </xf>
    <xf numFmtId="0" fontId="11" fillId="0" borderId="59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0" fillId="0" borderId="60" xfId="0" applyFont="1" applyFill="1" applyBorder="1" applyAlignment="1" applyProtection="1">
      <alignment horizontal="center" vertical="center"/>
      <protection hidden="1"/>
    </xf>
    <xf numFmtId="0" fontId="11" fillId="0" borderId="61" xfId="0" applyFont="1" applyFill="1" applyBorder="1" applyAlignment="1" applyProtection="1">
      <alignment vertical="center"/>
      <protection hidden="1"/>
    </xf>
    <xf numFmtId="0" fontId="11" fillId="0" borderId="62" xfId="0" applyFont="1" applyFill="1" applyBorder="1" applyAlignment="1" applyProtection="1">
      <alignment vertical="center"/>
      <protection hidden="1"/>
    </xf>
    <xf numFmtId="0" fontId="0" fillId="0" borderId="31" xfId="0" applyFont="1" applyFill="1" applyBorder="1" applyAlignment="1" applyProtection="1">
      <alignment horizontal="center" vertical="center"/>
      <protection hidden="1"/>
    </xf>
    <xf numFmtId="0" fontId="11" fillId="0" borderId="50" xfId="0" applyFont="1" applyFill="1" applyBorder="1" applyAlignment="1" applyProtection="1">
      <alignment horizontal="center" vertical="center"/>
      <protection hidden="1"/>
    </xf>
    <xf numFmtId="0" fontId="11" fillId="0" borderId="51" xfId="0" applyFont="1" applyFill="1" applyBorder="1" applyAlignment="1" applyProtection="1">
      <alignment vertical="center"/>
      <protection hidden="1"/>
    </xf>
    <xf numFmtId="0" fontId="11" fillId="0" borderId="50" xfId="0" applyFont="1" applyFill="1" applyBorder="1" applyAlignment="1" applyProtection="1">
      <alignment vertical="center"/>
      <protection hidden="1"/>
    </xf>
    <xf numFmtId="0" fontId="11" fillId="0" borderId="52" xfId="0" applyFont="1" applyFill="1" applyBorder="1" applyAlignment="1" applyProtection="1">
      <alignment vertical="center"/>
      <protection hidden="1"/>
    </xf>
    <xf numFmtId="0" fontId="11" fillId="0" borderId="44" xfId="0" applyFont="1" applyFill="1" applyBorder="1" applyAlignment="1" applyProtection="1">
      <alignment vertical="center"/>
      <protection hidden="1"/>
    </xf>
    <xf numFmtId="0" fontId="11" fillId="0" borderId="35" xfId="0" applyFont="1" applyFill="1" applyBorder="1" applyAlignment="1" applyProtection="1">
      <alignment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11" fillId="0" borderId="46" xfId="0" applyFont="1" applyFill="1" applyBorder="1" applyAlignment="1" applyProtection="1">
      <alignment vertical="center"/>
      <protection hidden="1"/>
    </xf>
    <xf numFmtId="0" fontId="0" fillId="0" borderId="28" xfId="0" applyFont="1" applyFill="1" applyBorder="1" applyAlignment="1" applyProtection="1">
      <alignment horizontal="center" vertical="center"/>
      <protection hidden="1"/>
    </xf>
    <xf numFmtId="0" fontId="11" fillId="0" borderId="48" xfId="0" applyFont="1" applyFill="1" applyBorder="1" applyAlignment="1" applyProtection="1">
      <alignment vertical="center"/>
      <protection hidden="1"/>
    </xf>
    <xf numFmtId="0" fontId="11" fillId="0" borderId="49" xfId="0" applyFont="1" applyFill="1" applyBorder="1" applyAlignment="1" applyProtection="1">
      <alignment vertical="center"/>
      <protection hidden="1"/>
    </xf>
    <xf numFmtId="0" fontId="0" fillId="0" borderId="29" xfId="0" applyFont="1" applyFill="1" applyBorder="1" applyAlignment="1" applyProtection="1">
      <alignment horizontal="center" vertical="center"/>
      <protection hidden="1"/>
    </xf>
    <xf numFmtId="0" fontId="0" fillId="32" borderId="43" xfId="0" applyFill="1" applyBorder="1" applyAlignment="1" applyProtection="1">
      <alignment horizontal="center" vertical="center"/>
      <protection hidden="1"/>
    </xf>
    <xf numFmtId="0" fontId="11" fillId="32" borderId="23" xfId="0" applyFont="1" applyFill="1" applyBorder="1" applyAlignment="1" applyProtection="1">
      <alignment vertical="center"/>
      <protection hidden="1"/>
    </xf>
    <xf numFmtId="0" fontId="0" fillId="32" borderId="41" xfId="0" applyFill="1" applyBorder="1" applyAlignment="1" applyProtection="1">
      <alignment horizontal="center" vertical="center"/>
      <protection hidden="1"/>
    </xf>
    <xf numFmtId="0" fontId="11" fillId="32" borderId="25" xfId="0" applyFont="1" applyFill="1" applyBorder="1" applyAlignment="1" applyProtection="1">
      <alignment vertical="center"/>
      <protection hidden="1"/>
    </xf>
    <xf numFmtId="0" fontId="0" fillId="32" borderId="63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/>
    </xf>
    <xf numFmtId="0" fontId="3" fillId="6" borderId="11" xfId="0" applyFont="1" applyFill="1" applyBorder="1" applyAlignment="1" applyProtection="1">
      <alignment horizontal="center" vertical="center"/>
      <protection locked="0"/>
    </xf>
    <xf numFmtId="0" fontId="3" fillId="6" borderId="2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hidden="1"/>
    </xf>
    <xf numFmtId="0" fontId="0" fillId="0" borderId="42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3" fillId="0" borderId="42" xfId="0" applyFont="1" applyBorder="1" applyAlignment="1" applyProtection="1">
      <alignment vertical="center"/>
      <protection hidden="1"/>
    </xf>
    <xf numFmtId="0" fontId="0" fillId="0" borderId="43" xfId="0" applyBorder="1" applyAlignment="1">
      <alignment vertical="center"/>
    </xf>
    <xf numFmtId="0" fontId="0" fillId="0" borderId="64" xfId="0" applyBorder="1" applyAlignment="1">
      <alignment horizontal="center" vertical="center"/>
    </xf>
    <xf numFmtId="0" fontId="3" fillId="0" borderId="65" xfId="0" applyFont="1" applyBorder="1" applyAlignment="1" applyProtection="1">
      <alignment vertical="center"/>
      <protection hidden="1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34" borderId="0" xfId="0" applyFont="1" applyFill="1" applyAlignment="1" applyProtection="1">
      <alignment vertical="center"/>
      <protection hidden="1"/>
    </xf>
    <xf numFmtId="0" fontId="0" fillId="34" borderId="0" xfId="0" applyFill="1" applyAlignment="1" applyProtection="1">
      <alignment vertical="center"/>
      <protection hidden="1"/>
    </xf>
    <xf numFmtId="0" fontId="5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5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5" fillId="34" borderId="12" xfId="0" applyFont="1" applyFill="1" applyBorder="1" applyAlignment="1" applyProtection="1">
      <alignment horizontal="center" vertical="center"/>
      <protection hidden="1" locked="0"/>
    </xf>
    <xf numFmtId="0" fontId="0" fillId="0" borderId="66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51" fillId="0" borderId="0" xfId="0" applyFont="1" applyAlignment="1" applyProtection="1">
      <alignment vertical="center"/>
      <protection hidden="1"/>
    </xf>
    <xf numFmtId="0" fontId="51" fillId="0" borderId="0" xfId="0" applyFont="1" applyAlignment="1" applyProtection="1">
      <alignment horizontal="center" vertical="center"/>
      <protection hidden="1"/>
    </xf>
    <xf numFmtId="0" fontId="0" fillId="0" borderId="34" xfId="0" applyFont="1" applyBorder="1" applyAlignment="1" applyProtection="1">
      <alignment horizontal="center" vertical="center" wrapText="1"/>
      <protection hidden="1"/>
    </xf>
    <xf numFmtId="0" fontId="3" fillId="6" borderId="37" xfId="0" applyFont="1" applyFill="1" applyBorder="1" applyAlignment="1" applyProtection="1">
      <alignment horizontal="center" vertical="center"/>
      <protection locked="0"/>
    </xf>
    <xf numFmtId="0" fontId="3" fillId="6" borderId="67" xfId="0" applyFont="1" applyFill="1" applyBorder="1" applyAlignment="1" applyProtection="1">
      <alignment horizontal="center" vertical="center"/>
      <protection locked="0"/>
    </xf>
    <xf numFmtId="0" fontId="3" fillId="6" borderId="68" xfId="0" applyFont="1" applyFill="1" applyBorder="1" applyAlignment="1" applyProtection="1">
      <alignment horizontal="center" vertical="center"/>
      <protection locked="0"/>
    </xf>
    <xf numFmtId="0" fontId="3" fillId="6" borderId="69" xfId="0" applyFont="1" applyFill="1" applyBorder="1" applyAlignment="1" applyProtection="1">
      <alignment horizontal="center" vertical="center"/>
      <protection locked="0"/>
    </xf>
    <xf numFmtId="0" fontId="3" fillId="6" borderId="57" xfId="0" applyFont="1" applyFill="1" applyBorder="1" applyAlignment="1" applyProtection="1">
      <alignment horizontal="center" vertical="center"/>
      <protection locked="0"/>
    </xf>
    <xf numFmtId="0" fontId="3" fillId="6" borderId="35" xfId="0" applyFont="1" applyFill="1" applyBorder="1" applyAlignment="1" applyProtection="1">
      <alignment vertical="center"/>
      <protection hidden="1"/>
    </xf>
    <xf numFmtId="0" fontId="3" fillId="6" borderId="35" xfId="0" applyFont="1" applyFill="1" applyBorder="1" applyAlignment="1">
      <alignment vertical="center"/>
    </xf>
    <xf numFmtId="0" fontId="3" fillId="6" borderId="36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57" xfId="0" applyFont="1" applyBorder="1" applyAlignment="1">
      <alignment vertical="center" wrapText="1"/>
    </xf>
    <xf numFmtId="0" fontId="4" fillId="0" borderId="69" xfId="0" applyFont="1" applyBorder="1" applyAlignment="1">
      <alignment vertical="center" wrapText="1"/>
    </xf>
    <xf numFmtId="0" fontId="4" fillId="0" borderId="7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71" xfId="0" applyFont="1" applyBorder="1" applyAlignment="1">
      <alignment vertical="center" wrapText="1"/>
    </xf>
    <xf numFmtId="0" fontId="4" fillId="0" borderId="7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73" xfId="0" applyFont="1" applyBorder="1" applyAlignment="1">
      <alignment vertical="center" wrapText="1"/>
    </xf>
    <xf numFmtId="0" fontId="3" fillId="6" borderId="11" xfId="0" applyFont="1" applyFill="1" applyBorder="1" applyAlignment="1" applyProtection="1">
      <alignment horizontal="center" vertical="center"/>
      <protection locked="0"/>
    </xf>
    <xf numFmtId="0" fontId="3" fillId="6" borderId="74" xfId="0" applyFont="1" applyFill="1" applyBorder="1" applyAlignment="1" applyProtection="1">
      <alignment horizontal="center" vertical="center"/>
      <protection locked="0"/>
    </xf>
    <xf numFmtId="0" fontId="3" fillId="6" borderId="75" xfId="0" applyFont="1" applyFill="1" applyBorder="1" applyAlignment="1" applyProtection="1">
      <alignment horizontal="center" vertical="center"/>
      <protection locked="0"/>
    </xf>
    <xf numFmtId="0" fontId="3" fillId="6" borderId="19" xfId="0" applyFont="1" applyFill="1" applyBorder="1" applyAlignment="1" applyProtection="1">
      <alignment horizontal="center" vertical="center"/>
      <protection locked="0"/>
    </xf>
    <xf numFmtId="0" fontId="3" fillId="6" borderId="47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shrinkToFit="1"/>
      <protection hidden="1"/>
    </xf>
    <xf numFmtId="0" fontId="0" fillId="0" borderId="54" xfId="0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 vertical="center"/>
      <protection hidden="1"/>
    </xf>
    <xf numFmtId="0" fontId="0" fillId="0" borderId="76" xfId="0" applyFont="1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horizontal="center" vertical="center"/>
      <protection hidden="1"/>
    </xf>
    <xf numFmtId="0" fontId="0" fillId="0" borderId="64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78" xfId="0" applyBorder="1" applyAlignment="1" applyProtection="1">
      <alignment horizontal="center" vertical="center"/>
      <protection hidden="1"/>
    </xf>
    <xf numFmtId="0" fontId="0" fillId="0" borderId="79" xfId="0" applyFont="1" applyBorder="1" applyAlignment="1" applyProtection="1">
      <alignment horizontal="center" vertical="center"/>
      <protection hidden="1"/>
    </xf>
    <xf numFmtId="0" fontId="0" fillId="0" borderId="80" xfId="0" applyFont="1" applyBorder="1" applyAlignment="1" applyProtection="1">
      <alignment horizontal="center" vertical="center"/>
      <protection hidden="1"/>
    </xf>
    <xf numFmtId="0" fontId="0" fillId="0" borderId="81" xfId="0" applyBorder="1" applyAlignment="1" applyProtection="1">
      <alignment horizontal="center" vertical="center" shrinkToFit="1"/>
      <protection hidden="1"/>
    </xf>
    <xf numFmtId="0" fontId="0" fillId="0" borderId="82" xfId="0" applyFont="1" applyBorder="1" applyAlignment="1" applyProtection="1">
      <alignment horizontal="center" vertical="center" shrinkToFit="1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83" xfId="0" applyFont="1" applyBorder="1" applyAlignment="1" applyProtection="1">
      <alignment horizontal="center" vertical="center"/>
      <protection hidden="1"/>
    </xf>
    <xf numFmtId="0" fontId="0" fillId="0" borderId="34" xfId="0" applyFont="1" applyBorder="1" applyAlignment="1" applyProtection="1">
      <alignment horizontal="center" vertical="center" wrapText="1"/>
      <protection hidden="1"/>
    </xf>
    <xf numFmtId="0" fontId="0" fillId="0" borderId="82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83" xfId="0" applyFont="1" applyBorder="1" applyAlignment="1" applyProtection="1">
      <alignment horizontal="center" vertical="center"/>
      <protection hidden="1"/>
    </xf>
    <xf numFmtId="0" fontId="3" fillId="0" borderId="84" xfId="0" applyFont="1" applyBorder="1" applyAlignment="1" applyProtection="1">
      <alignment horizontal="center" vertical="center"/>
      <protection hidden="1"/>
    </xf>
    <xf numFmtId="0" fontId="0" fillId="0" borderId="85" xfId="0" applyFont="1" applyBorder="1" applyAlignment="1" applyProtection="1">
      <alignment horizontal="center" vertical="center" wrapText="1"/>
      <protection hidden="1"/>
    </xf>
    <xf numFmtId="0" fontId="3" fillId="6" borderId="66" xfId="0" applyFont="1" applyFill="1" applyBorder="1" applyAlignment="1" applyProtection="1">
      <alignment horizontal="center" vertical="center"/>
      <protection locked="0"/>
    </xf>
    <xf numFmtId="0" fontId="3" fillId="6" borderId="86" xfId="0" applyFont="1" applyFill="1" applyBorder="1" applyAlignment="1" applyProtection="1">
      <alignment horizontal="center" vertical="center"/>
      <protection locked="0"/>
    </xf>
    <xf numFmtId="0" fontId="3" fillId="6" borderId="20" xfId="0" applyFont="1" applyFill="1" applyBorder="1" applyAlignment="1" applyProtection="1">
      <alignment horizontal="center" vertical="center"/>
      <protection locked="0"/>
    </xf>
    <xf numFmtId="0" fontId="3" fillId="6" borderId="87" xfId="0" applyFont="1" applyFill="1" applyBorder="1" applyAlignment="1" applyProtection="1">
      <alignment horizontal="center" vertical="center"/>
      <protection locked="0"/>
    </xf>
    <xf numFmtId="0" fontId="0" fillId="0" borderId="88" xfId="0" applyFont="1" applyBorder="1" applyAlignment="1" applyProtection="1">
      <alignment horizontal="center" vertical="center" wrapText="1"/>
      <protection hidden="1"/>
    </xf>
    <xf numFmtId="0" fontId="3" fillId="0" borderId="89" xfId="0" applyFont="1" applyBorder="1" applyAlignment="1" applyProtection="1">
      <alignment horizontal="center" vertical="center"/>
      <protection hidden="1"/>
    </xf>
    <xf numFmtId="0" fontId="3" fillId="6" borderId="90" xfId="0" applyFont="1" applyFill="1" applyBorder="1" applyAlignment="1" applyProtection="1">
      <alignment horizontal="center" vertical="center"/>
      <protection locked="0"/>
    </xf>
    <xf numFmtId="0" fontId="3" fillId="6" borderId="91" xfId="0" applyFont="1" applyFill="1" applyBorder="1" applyAlignment="1" applyProtection="1">
      <alignment horizontal="center" vertical="center"/>
      <protection locked="0"/>
    </xf>
    <xf numFmtId="0" fontId="3" fillId="6" borderId="49" xfId="0" applyFont="1" applyFill="1" applyBorder="1" applyAlignment="1" applyProtection="1">
      <alignment horizontal="center" vertical="center"/>
      <protection locked="0"/>
    </xf>
    <xf numFmtId="0" fontId="3" fillId="6" borderId="51" xfId="0" applyFont="1" applyFill="1" applyBorder="1" applyAlignment="1" applyProtection="1">
      <alignment horizontal="center" vertical="center"/>
      <protection locked="0"/>
    </xf>
    <xf numFmtId="0" fontId="3" fillId="6" borderId="52" xfId="0" applyFont="1" applyFill="1" applyBorder="1" applyAlignment="1" applyProtection="1">
      <alignment horizontal="center" vertical="center"/>
      <protection locked="0"/>
    </xf>
    <xf numFmtId="0" fontId="3" fillId="6" borderId="11" xfId="0" applyFont="1" applyFill="1" applyBorder="1" applyAlignment="1" applyProtection="1">
      <alignment vertical="center"/>
      <protection hidden="1"/>
    </xf>
    <xf numFmtId="0" fontId="3" fillId="6" borderId="47" xfId="0" applyFont="1" applyFill="1" applyBorder="1" applyAlignment="1" applyProtection="1">
      <alignment vertical="center"/>
      <protection hidden="1"/>
    </xf>
    <xf numFmtId="0" fontId="3" fillId="6" borderId="22" xfId="0" applyFont="1" applyFill="1" applyBorder="1" applyAlignment="1" applyProtection="1">
      <alignment vertical="center"/>
      <protection hidden="1"/>
    </xf>
    <xf numFmtId="0" fontId="3" fillId="6" borderId="20" xfId="0" applyFont="1" applyFill="1" applyBorder="1" applyAlignment="1" applyProtection="1">
      <alignment vertical="center"/>
      <protection hidden="1"/>
    </xf>
    <xf numFmtId="0" fontId="3" fillId="6" borderId="49" xfId="0" applyFont="1" applyFill="1" applyBorder="1" applyAlignment="1" applyProtection="1">
      <alignment vertical="center"/>
      <protection hidden="1"/>
    </xf>
    <xf numFmtId="0" fontId="3" fillId="6" borderId="39" xfId="0" applyFont="1" applyFill="1" applyBorder="1" applyAlignment="1" applyProtection="1">
      <alignment vertical="center"/>
      <protection hidden="1"/>
    </xf>
    <xf numFmtId="0" fontId="0" fillId="0" borderId="92" xfId="0" applyFont="1" applyBorder="1" applyAlignment="1" applyProtection="1">
      <alignment horizontal="center" vertical="center"/>
      <protection hidden="1"/>
    </xf>
    <xf numFmtId="0" fontId="0" fillId="0" borderId="93" xfId="0" applyFont="1" applyBorder="1" applyAlignment="1" applyProtection="1">
      <alignment horizontal="center" vertical="center"/>
      <protection hidden="1"/>
    </xf>
    <xf numFmtId="0" fontId="0" fillId="0" borderId="94" xfId="0" applyFont="1" applyBorder="1" applyAlignment="1" applyProtection="1">
      <alignment horizontal="center" vertical="center"/>
      <protection hidden="1"/>
    </xf>
    <xf numFmtId="0" fontId="0" fillId="0" borderId="17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79" xfId="0" applyBorder="1" applyAlignment="1" applyProtection="1">
      <alignment horizontal="center" vertical="center"/>
      <protection hidden="1"/>
    </xf>
    <xf numFmtId="0" fontId="0" fillId="0" borderId="96" xfId="0" applyBorder="1" applyAlignment="1" applyProtection="1">
      <alignment horizontal="center" vertical="center"/>
      <protection hidden="1"/>
    </xf>
    <xf numFmtId="0" fontId="0" fillId="0" borderId="80" xfId="0" applyBorder="1" applyAlignment="1" applyProtection="1">
      <alignment horizontal="center" vertical="center"/>
      <protection hidden="1"/>
    </xf>
    <xf numFmtId="0" fontId="0" fillId="0" borderId="88" xfId="0" applyBorder="1" applyAlignment="1">
      <alignment horizontal="center" vertical="center"/>
    </xf>
    <xf numFmtId="0" fontId="0" fillId="0" borderId="88" xfId="0" applyBorder="1" applyAlignment="1">
      <alignment vertical="center"/>
    </xf>
    <xf numFmtId="0" fontId="0" fillId="0" borderId="82" xfId="0" applyBorder="1" applyAlignment="1">
      <alignment vertical="center"/>
    </xf>
    <xf numFmtId="0" fontId="3" fillId="6" borderId="35" xfId="0" applyFont="1" applyFill="1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 horizontal="center" vertical="center"/>
      <protection hidden="1"/>
    </xf>
    <xf numFmtId="0" fontId="3" fillId="6" borderId="97" xfId="0" applyFont="1" applyFill="1" applyBorder="1" applyAlignment="1" applyProtection="1">
      <alignment horizontal="center" vertical="center"/>
      <protection locked="0"/>
    </xf>
    <xf numFmtId="0" fontId="3" fillId="6" borderId="21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right" vertical="center"/>
    </xf>
    <xf numFmtId="0" fontId="3" fillId="6" borderId="13" xfId="0" applyFont="1" applyFill="1" applyBorder="1" applyAlignment="1" applyProtection="1">
      <alignment horizontal="center" vertical="center"/>
      <protection locked="0"/>
    </xf>
    <xf numFmtId="0" fontId="3" fillId="6" borderId="73" xfId="0" applyFont="1" applyFill="1" applyBorder="1" applyAlignment="1" applyProtection="1">
      <alignment horizontal="center" vertical="center"/>
      <protection locked="0"/>
    </xf>
    <xf numFmtId="0" fontId="0" fillId="0" borderId="88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3" fillId="6" borderId="66" xfId="0" applyFont="1" applyFill="1" applyBorder="1" applyAlignment="1" applyProtection="1">
      <alignment horizontal="right" vertical="center"/>
      <protection locked="0"/>
    </xf>
    <xf numFmtId="0" fontId="3" fillId="6" borderId="35" xfId="0" applyFont="1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6" borderId="63" xfId="0" applyFill="1" applyBorder="1" applyAlignment="1" applyProtection="1">
      <alignment horizontal="center" vertical="center"/>
      <protection locked="0"/>
    </xf>
    <xf numFmtId="0" fontId="0" fillId="6" borderId="62" xfId="0" applyFill="1" applyBorder="1" applyAlignment="1" applyProtection="1">
      <alignment horizontal="center" vertical="center"/>
      <protection locked="0"/>
    </xf>
    <xf numFmtId="0" fontId="0" fillId="6" borderId="98" xfId="0" applyFill="1" applyBorder="1" applyAlignment="1" applyProtection="1">
      <alignment horizontal="center" vertical="center"/>
      <protection locked="0"/>
    </xf>
    <xf numFmtId="0" fontId="13" fillId="0" borderId="42" xfId="0" applyFont="1" applyFill="1" applyBorder="1" applyAlignment="1" applyProtection="1">
      <alignment horizontal="center" vertical="center" wrapText="1"/>
      <protection/>
    </xf>
    <xf numFmtId="0" fontId="0" fillId="0" borderId="90" xfId="0" applyFont="1" applyBorder="1" applyAlignment="1" applyProtection="1">
      <alignment horizontal="center" vertical="center"/>
      <protection hidden="1"/>
    </xf>
    <xf numFmtId="0" fontId="0" fillId="0" borderId="86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right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73" xfId="0" applyFont="1" applyFill="1" applyBorder="1" applyAlignment="1" applyProtection="1">
      <alignment horizontal="center" vertical="center"/>
      <protection/>
    </xf>
    <xf numFmtId="0" fontId="0" fillId="0" borderId="81" xfId="0" applyBorder="1" applyAlignment="1" applyProtection="1">
      <alignment horizontal="center" vertical="center" shrinkToFit="1"/>
      <protection/>
    </xf>
    <xf numFmtId="0" fontId="0" fillId="0" borderId="82" xfId="0" applyFont="1" applyBorder="1" applyAlignment="1" applyProtection="1">
      <alignment horizontal="center" vertical="center" shrinkToFit="1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83" xfId="0" applyFont="1" applyBorder="1" applyAlignment="1" applyProtection="1">
      <alignment horizontal="center" vertical="center"/>
      <protection/>
    </xf>
    <xf numFmtId="0" fontId="0" fillId="0" borderId="92" xfId="0" applyFont="1" applyBorder="1" applyAlignment="1" applyProtection="1">
      <alignment horizontal="center" vertical="center"/>
      <protection/>
    </xf>
    <xf numFmtId="0" fontId="0" fillId="0" borderId="93" xfId="0" applyFont="1" applyBorder="1" applyAlignment="1" applyProtection="1">
      <alignment horizontal="center" vertical="center"/>
      <protection/>
    </xf>
    <xf numFmtId="0" fontId="0" fillId="0" borderId="94" xfId="0" applyFont="1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78" xfId="0" applyBorder="1" applyAlignment="1" applyProtection="1">
      <alignment horizontal="center" vertical="center"/>
      <protection/>
    </xf>
    <xf numFmtId="0" fontId="0" fillId="0" borderId="54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76" xfId="0" applyFont="1" applyBorder="1" applyAlignment="1" applyProtection="1">
      <alignment horizontal="center" vertical="center"/>
      <protection/>
    </xf>
    <xf numFmtId="0" fontId="0" fillId="0" borderId="77" xfId="0" applyFont="1" applyBorder="1" applyAlignment="1" applyProtection="1">
      <alignment horizontal="center" vertical="center"/>
      <protection/>
    </xf>
    <xf numFmtId="0" fontId="0" fillId="0" borderId="79" xfId="0" applyFont="1" applyBorder="1" applyAlignment="1" applyProtection="1">
      <alignment horizontal="center" vertical="center"/>
      <protection/>
    </xf>
    <xf numFmtId="0" fontId="0" fillId="0" borderId="80" xfId="0" applyFont="1" applyBorder="1" applyAlignment="1" applyProtection="1">
      <alignment horizontal="center" vertical="center"/>
      <protection/>
    </xf>
    <xf numFmtId="0" fontId="0" fillId="0" borderId="76" xfId="0" applyBorder="1" applyAlignment="1" applyProtection="1">
      <alignment horizontal="center" vertical="center"/>
      <protection/>
    </xf>
    <xf numFmtId="0" fontId="0" fillId="0" borderId="96" xfId="0" applyBorder="1" applyAlignment="1" applyProtection="1">
      <alignment horizontal="center" vertical="center"/>
      <protection/>
    </xf>
    <xf numFmtId="0" fontId="0" fillId="0" borderId="79" xfId="0" applyBorder="1" applyAlignment="1" applyProtection="1">
      <alignment horizontal="center" vertical="center"/>
      <protection/>
    </xf>
    <xf numFmtId="0" fontId="0" fillId="0" borderId="80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95" xfId="0" applyBorder="1" applyAlignment="1" applyProtection="1">
      <alignment horizontal="center" vertical="center"/>
      <protection/>
    </xf>
    <xf numFmtId="0" fontId="0" fillId="0" borderId="54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 shrinkToFit="1"/>
      <protection/>
    </xf>
    <xf numFmtId="0" fontId="0" fillId="0" borderId="83" xfId="0" applyFont="1" applyBorder="1" applyAlignment="1" applyProtection="1">
      <alignment horizontal="center" vertical="center" shrinkToFit="1"/>
      <protection/>
    </xf>
    <xf numFmtId="0" fontId="3" fillId="0" borderId="66" xfId="0" applyFont="1" applyFill="1" applyBorder="1" applyAlignment="1" applyProtection="1">
      <alignment horizontal="right" vertical="center"/>
      <protection/>
    </xf>
    <xf numFmtId="0" fontId="3" fillId="0" borderId="35" xfId="0" applyFont="1" applyFill="1" applyBorder="1" applyAlignment="1" applyProtection="1">
      <alignment horizontal="right" vertical="center"/>
      <protection/>
    </xf>
    <xf numFmtId="0" fontId="0" fillId="0" borderId="81" xfId="0" applyFont="1" applyBorder="1" applyAlignment="1" applyProtection="1">
      <alignment horizontal="center" vertical="center" wrapText="1"/>
      <protection/>
    </xf>
    <xf numFmtId="0" fontId="0" fillId="0" borderId="88" xfId="0" applyFont="1" applyBorder="1" applyAlignment="1" applyProtection="1">
      <alignment horizontal="center" vertical="center" wrapText="1"/>
      <protection/>
    </xf>
    <xf numFmtId="0" fontId="0" fillId="0" borderId="82" xfId="0" applyFont="1" applyBorder="1" applyAlignment="1" applyProtection="1">
      <alignment horizontal="center" vertical="center" wrapText="1"/>
      <protection/>
    </xf>
    <xf numFmtId="0" fontId="0" fillId="6" borderId="51" xfId="0" applyFont="1" applyFill="1" applyBorder="1" applyAlignment="1" applyProtection="1">
      <alignment horizontal="center" vertical="center"/>
      <protection locked="0"/>
    </xf>
    <xf numFmtId="0" fontId="0" fillId="6" borderId="52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3" fillId="0" borderId="51" xfId="0" applyFont="1" applyFill="1" applyBorder="1" applyAlignment="1" applyProtection="1">
      <alignment horizontal="center" vertical="center"/>
      <protection/>
    </xf>
    <xf numFmtId="0" fontId="3" fillId="0" borderId="52" xfId="0" applyFont="1" applyFill="1" applyBorder="1" applyAlignment="1" applyProtection="1">
      <alignment horizontal="center" vertical="center"/>
      <protection/>
    </xf>
    <xf numFmtId="0" fontId="0" fillId="0" borderId="88" xfId="0" applyBorder="1" applyAlignment="1" applyProtection="1">
      <alignment horizontal="center" vertical="center"/>
      <protection/>
    </xf>
    <xf numFmtId="0" fontId="0" fillId="0" borderId="88" xfId="0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47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57" xfId="0" applyFont="1" applyBorder="1" applyAlignment="1" applyProtection="1">
      <alignment vertical="center"/>
      <protection/>
    </xf>
    <xf numFmtId="0" fontId="3" fillId="0" borderId="99" xfId="0" applyFont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49" xfId="0" applyFont="1" applyFill="1" applyBorder="1" applyAlignment="1" applyProtection="1">
      <alignment horizontal="center" vertical="center"/>
      <protection/>
    </xf>
    <xf numFmtId="0" fontId="15" fillId="34" borderId="11" xfId="0" applyFont="1" applyFill="1" applyBorder="1" applyAlignment="1" applyProtection="1">
      <alignment horizontal="center" vertical="center"/>
      <protection hidden="1" locked="0"/>
    </xf>
    <xf numFmtId="0" fontId="15" fillId="34" borderId="47" xfId="0" applyFont="1" applyFill="1" applyBorder="1" applyAlignment="1" applyProtection="1">
      <alignment horizontal="center" vertical="center"/>
      <protection hidden="1" locked="0"/>
    </xf>
    <xf numFmtId="0" fontId="15" fillId="34" borderId="19" xfId="0" applyFont="1" applyFill="1" applyBorder="1" applyAlignment="1" applyProtection="1">
      <alignment horizontal="center" vertical="center"/>
      <protection hidden="1" locked="0"/>
    </xf>
    <xf numFmtId="0" fontId="0" fillId="35" borderId="100" xfId="0" applyFill="1" applyBorder="1" applyAlignment="1" applyProtection="1">
      <alignment horizontal="center" vertical="center"/>
      <protection hidden="1"/>
    </xf>
    <xf numFmtId="0" fontId="0" fillId="35" borderId="101" xfId="0" applyFill="1" applyBorder="1" applyAlignment="1" applyProtection="1">
      <alignment horizontal="center" vertical="center"/>
      <protection hidden="1"/>
    </xf>
    <xf numFmtId="0" fontId="0" fillId="35" borderId="102" xfId="0" applyFill="1" applyBorder="1" applyAlignment="1" applyProtection="1">
      <alignment horizontal="center" vertical="center"/>
      <protection hidden="1"/>
    </xf>
    <xf numFmtId="0" fontId="0" fillId="35" borderId="103" xfId="0" applyFill="1" applyBorder="1" applyAlignment="1" applyProtection="1">
      <alignment horizontal="center" vertical="center"/>
      <protection hidden="1"/>
    </xf>
    <xf numFmtId="0" fontId="0" fillId="35" borderId="104" xfId="0" applyFill="1" applyBorder="1" applyAlignment="1" applyProtection="1">
      <alignment horizontal="center" vertical="center"/>
      <protection hidden="1"/>
    </xf>
    <xf numFmtId="0" fontId="15" fillId="34" borderId="105" xfId="0" applyFont="1" applyFill="1" applyBorder="1" applyAlignment="1" applyProtection="1">
      <alignment horizontal="center" vertical="center"/>
      <protection hidden="1" locked="0"/>
    </xf>
    <xf numFmtId="0" fontId="15" fillId="34" borderId="106" xfId="0" applyFont="1" applyFill="1" applyBorder="1" applyAlignment="1" applyProtection="1">
      <alignment horizontal="center" vertical="center"/>
      <protection hidden="1" locked="0"/>
    </xf>
    <xf numFmtId="0" fontId="15" fillId="34" borderId="107" xfId="0" applyFont="1" applyFill="1" applyBorder="1" applyAlignment="1" applyProtection="1">
      <alignment horizontal="center" vertical="center"/>
      <protection hidden="1" locked="0"/>
    </xf>
    <xf numFmtId="0" fontId="15" fillId="34" borderId="108" xfId="0" applyFont="1" applyFill="1" applyBorder="1" applyAlignment="1" applyProtection="1">
      <alignment horizontal="center" vertical="center"/>
      <protection hidden="1" locked="0"/>
    </xf>
    <xf numFmtId="0" fontId="15" fillId="34" borderId="109" xfId="0" applyFont="1" applyFill="1" applyBorder="1" applyAlignment="1" applyProtection="1">
      <alignment horizontal="center" vertical="center"/>
      <protection hidden="1" locked="0"/>
    </xf>
    <xf numFmtId="0" fontId="5" fillId="34" borderId="11" xfId="43" applyFill="1" applyBorder="1" applyAlignment="1" applyProtection="1">
      <alignment horizontal="center" vertical="center"/>
      <protection hidden="1" locked="0"/>
    </xf>
    <xf numFmtId="0" fontId="5" fillId="34" borderId="47" xfId="43" applyFill="1" applyBorder="1" applyAlignment="1" applyProtection="1">
      <alignment horizontal="center" vertical="center"/>
      <protection hidden="1" locked="0"/>
    </xf>
    <xf numFmtId="0" fontId="0" fillId="34" borderId="19" xfId="0" applyFill="1" applyBorder="1" applyAlignment="1" applyProtection="1">
      <alignment horizontal="center" vertical="center"/>
      <protection hidden="1" locked="0"/>
    </xf>
    <xf numFmtId="0" fontId="11" fillId="0" borderId="47" xfId="0" applyFont="1" applyFill="1" applyBorder="1" applyAlignment="1" applyProtection="1">
      <alignment vertical="center"/>
      <protection hidden="1"/>
    </xf>
    <xf numFmtId="0" fontId="11" fillId="0" borderId="57" xfId="0" applyFont="1" applyFill="1" applyBorder="1" applyAlignment="1" applyProtection="1">
      <alignment vertical="center"/>
      <protection hidden="1"/>
    </xf>
    <xf numFmtId="0" fontId="11" fillId="0" borderId="110" xfId="0" applyFont="1" applyFill="1" applyBorder="1" applyAlignment="1" applyProtection="1">
      <alignment vertical="center" textRotation="255"/>
      <protection hidden="1"/>
    </xf>
    <xf numFmtId="0" fontId="11" fillId="0" borderId="111" xfId="0" applyFont="1" applyFill="1" applyBorder="1" applyAlignment="1" applyProtection="1">
      <alignment vertical="center" textRotation="255"/>
      <protection hidden="1"/>
    </xf>
    <xf numFmtId="0" fontId="11" fillId="0" borderId="38" xfId="0" applyFont="1" applyFill="1" applyBorder="1" applyAlignment="1" applyProtection="1">
      <alignment vertical="center" textRotation="255"/>
      <protection hidden="1"/>
    </xf>
    <xf numFmtId="0" fontId="11" fillId="0" borderId="40" xfId="0" applyFont="1" applyFill="1" applyBorder="1" applyAlignment="1" applyProtection="1">
      <alignment horizontal="center" vertical="center"/>
      <protection hidden="1"/>
    </xf>
    <xf numFmtId="0" fontId="11" fillId="0" borderId="51" xfId="0" applyFont="1" applyFill="1" applyBorder="1" applyAlignment="1" applyProtection="1">
      <alignment horizontal="center" vertical="center"/>
      <protection hidden="1"/>
    </xf>
    <xf numFmtId="0" fontId="0" fillId="0" borderId="51" xfId="0" applyFill="1" applyBorder="1" applyAlignment="1" applyProtection="1">
      <alignment horizontal="distributed" vertical="center"/>
      <protection hidden="1"/>
    </xf>
    <xf numFmtId="0" fontId="0" fillId="0" borderId="50" xfId="0" applyFill="1" applyBorder="1" applyAlignment="1" applyProtection="1">
      <alignment horizontal="distributed" vertical="center"/>
      <protection hidden="1"/>
    </xf>
    <xf numFmtId="0" fontId="0" fillId="0" borderId="52" xfId="0" applyFill="1" applyBorder="1" applyAlignment="1" applyProtection="1">
      <alignment horizontal="distributed" vertical="center"/>
      <protection hidden="1"/>
    </xf>
    <xf numFmtId="0" fontId="0" fillId="0" borderId="51" xfId="0" applyFill="1" applyBorder="1" applyAlignment="1" applyProtection="1">
      <alignment horizontal="center" vertical="center"/>
      <protection hidden="1"/>
    </xf>
    <xf numFmtId="0" fontId="0" fillId="0" borderId="50" xfId="0" applyFill="1" applyBorder="1" applyAlignment="1" applyProtection="1">
      <alignment horizontal="center" vertical="center"/>
      <protection hidden="1"/>
    </xf>
    <xf numFmtId="0" fontId="0" fillId="0" borderId="52" xfId="0" applyFill="1" applyBorder="1" applyAlignment="1" applyProtection="1">
      <alignment horizontal="center" vertical="center"/>
      <protection hidden="1"/>
    </xf>
    <xf numFmtId="0" fontId="11" fillId="32" borderId="110" xfId="0" applyFont="1" applyFill="1" applyBorder="1" applyAlignment="1" applyProtection="1">
      <alignment vertical="center" textRotation="255"/>
      <protection hidden="1"/>
    </xf>
    <xf numFmtId="0" fontId="11" fillId="32" borderId="111" xfId="0" applyFont="1" applyFill="1" applyBorder="1" applyAlignment="1" applyProtection="1">
      <alignment vertical="center" textRotation="255"/>
      <protection hidden="1"/>
    </xf>
    <xf numFmtId="0" fontId="11" fillId="32" borderId="38" xfId="0" applyFont="1" applyFill="1" applyBorder="1" applyAlignment="1" applyProtection="1">
      <alignment vertical="center" textRotation="255"/>
      <protection hidden="1"/>
    </xf>
    <xf numFmtId="0" fontId="11" fillId="0" borderId="13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etsu.yoshio@nein.ed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0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9" max="9" width="12.00390625" style="0" customWidth="1"/>
  </cols>
  <sheetData>
    <row r="2" ht="18.75">
      <c r="A2" s="8" t="s">
        <v>306</v>
      </c>
    </row>
    <row r="4" spans="2:9" ht="13.5" customHeight="1">
      <c r="B4" s="182" t="s">
        <v>9</v>
      </c>
      <c r="C4" s="182"/>
      <c r="D4" s="182"/>
      <c r="E4" s="182"/>
      <c r="F4" s="182"/>
      <c r="G4" s="182"/>
      <c r="H4" s="182"/>
      <c r="I4" s="182"/>
    </row>
    <row r="5" spans="2:9" ht="13.5">
      <c r="B5" s="182"/>
      <c r="C5" s="182"/>
      <c r="D5" s="182"/>
      <c r="E5" s="182"/>
      <c r="F5" s="182"/>
      <c r="G5" s="182"/>
      <c r="H5" s="182"/>
      <c r="I5" s="182"/>
    </row>
    <row r="6" spans="2:9" ht="13.5">
      <c r="B6" s="182"/>
      <c r="C6" s="182"/>
      <c r="D6" s="182"/>
      <c r="E6" s="182"/>
      <c r="F6" s="182"/>
      <c r="G6" s="182"/>
      <c r="H6" s="182"/>
      <c r="I6" s="182"/>
    </row>
    <row r="8" spans="2:9" ht="13.5" customHeight="1">
      <c r="B8" s="185" t="s">
        <v>55</v>
      </c>
      <c r="C8" s="186"/>
      <c r="D8" s="186"/>
      <c r="E8" s="186"/>
      <c r="F8" s="186"/>
      <c r="G8" s="186"/>
      <c r="H8" s="186"/>
      <c r="I8" s="187"/>
    </row>
    <row r="9" spans="2:9" ht="13.5">
      <c r="B9" s="188"/>
      <c r="C9" s="189"/>
      <c r="D9" s="189"/>
      <c r="E9" s="189"/>
      <c r="F9" s="189"/>
      <c r="G9" s="189"/>
      <c r="H9" s="189"/>
      <c r="I9" s="190"/>
    </row>
    <row r="10" spans="2:9" ht="13.5">
      <c r="B10" s="191"/>
      <c r="C10" s="192"/>
      <c r="D10" s="192"/>
      <c r="E10" s="192"/>
      <c r="F10" s="192"/>
      <c r="G10" s="192"/>
      <c r="H10" s="192"/>
      <c r="I10" s="193"/>
    </row>
    <row r="11" spans="2:9" ht="13.5">
      <c r="B11" s="5"/>
      <c r="C11" s="5"/>
      <c r="D11" s="5"/>
      <c r="E11" s="5"/>
      <c r="F11" s="5"/>
      <c r="G11" s="5"/>
      <c r="H11" s="5"/>
      <c r="I11" s="5"/>
    </row>
    <row r="12" ht="13.5">
      <c r="B12" t="s">
        <v>56</v>
      </c>
    </row>
    <row r="14" spans="2:9" ht="13.5" customHeight="1">
      <c r="B14" s="185" t="s">
        <v>183</v>
      </c>
      <c r="C14" s="186"/>
      <c r="D14" s="186"/>
      <c r="E14" s="186"/>
      <c r="F14" s="186"/>
      <c r="G14" s="186"/>
      <c r="H14" s="186"/>
      <c r="I14" s="187"/>
    </row>
    <row r="15" spans="2:9" ht="13.5" customHeight="1">
      <c r="B15" s="191"/>
      <c r="C15" s="192"/>
      <c r="D15" s="192"/>
      <c r="E15" s="192"/>
      <c r="F15" s="192"/>
      <c r="G15" s="192"/>
      <c r="H15" s="192"/>
      <c r="I15" s="193"/>
    </row>
    <row r="16" spans="2:9" ht="13.5">
      <c r="B16" s="5"/>
      <c r="C16" s="5"/>
      <c r="D16" s="5"/>
      <c r="E16" s="5"/>
      <c r="F16" s="5"/>
      <c r="G16" s="5"/>
      <c r="H16" s="5"/>
      <c r="I16" s="5"/>
    </row>
    <row r="17" ht="13.5">
      <c r="B17" t="s">
        <v>7</v>
      </c>
    </row>
    <row r="19" spans="2:9" ht="13.5">
      <c r="B19" s="182" t="s">
        <v>296</v>
      </c>
      <c r="C19" s="184"/>
      <c r="D19" s="184"/>
      <c r="E19" s="184"/>
      <c r="F19" s="184"/>
      <c r="G19" s="184"/>
      <c r="H19" s="184"/>
      <c r="I19" s="182"/>
    </row>
    <row r="20" spans="2:9" ht="13.5">
      <c r="B20" s="182"/>
      <c r="C20" s="182"/>
      <c r="D20" s="182"/>
      <c r="E20" s="182"/>
      <c r="F20" s="182"/>
      <c r="G20" s="182"/>
      <c r="H20" s="182"/>
      <c r="I20" s="182"/>
    </row>
    <row r="21" spans="2:9" ht="13.5">
      <c r="B21" s="5"/>
      <c r="C21" s="5"/>
      <c r="D21" s="5"/>
      <c r="E21" s="5"/>
      <c r="F21" s="5"/>
      <c r="G21" s="5"/>
      <c r="H21" s="5"/>
      <c r="I21" s="5"/>
    </row>
    <row r="22" spans="4:8" ht="13.5">
      <c r="D22" s="183" t="str">
        <f>"例：「"&amp;'主管校用'!M9&amp;"男」"</f>
        <v>例：「長岡商業男」</v>
      </c>
      <c r="E22" s="183"/>
      <c r="F22" s="6"/>
      <c r="G22" s="6"/>
      <c r="H22" s="6"/>
    </row>
    <row r="24" ht="13.5">
      <c r="B24" t="s">
        <v>8</v>
      </c>
    </row>
    <row r="25" spans="2:6" ht="18.75">
      <c r="B25" t="s">
        <v>58</v>
      </c>
      <c r="E25" s="8"/>
      <c r="F25" s="8" t="str">
        <f>'主管校用'!M14</f>
        <v>homma.daisuke@nein.ed.jp</v>
      </c>
    </row>
    <row r="27" ht="18.75">
      <c r="C27" s="7" t="str">
        <f>"申込期限　"&amp;'主管校用'!M17&amp;"月　"&amp;'主管校用'!O17&amp;"日("&amp;'主管校用'!Q17&amp;")まで"</f>
        <v>申込期限　7月　15日(水)まで</v>
      </c>
    </row>
    <row r="29" spans="2:9" ht="13.5">
      <c r="B29" s="182" t="s">
        <v>57</v>
      </c>
      <c r="C29" s="182"/>
      <c r="D29" s="182"/>
      <c r="E29" s="182"/>
      <c r="F29" s="182"/>
      <c r="G29" s="182"/>
      <c r="H29" s="182"/>
      <c r="I29" s="182"/>
    </row>
    <row r="30" spans="2:9" ht="13.5">
      <c r="B30" s="182"/>
      <c r="C30" s="182"/>
      <c r="D30" s="182"/>
      <c r="E30" s="182"/>
      <c r="F30" s="182"/>
      <c r="G30" s="182"/>
      <c r="H30" s="182"/>
      <c r="I30" s="182"/>
    </row>
    <row r="31" spans="2:8" ht="13.5">
      <c r="B31" s="5"/>
      <c r="C31" s="5"/>
      <c r="D31" s="5"/>
      <c r="E31" s="5"/>
      <c r="F31" s="5"/>
      <c r="G31" s="5"/>
      <c r="H31" s="5"/>
    </row>
    <row r="32" ht="18.75">
      <c r="B32" s="8" t="str">
        <f>"〒"&amp;+IF('主管校用'!$M$9="","",VLOOKUP(VLOOKUP('主管校用'!$M$9,'加盟校'!$D$1:$F$33,3),'加盟校'!$A$41:$E$73,2))</f>
        <v>〒９４０－０８１７</v>
      </c>
    </row>
    <row r="33" spans="2:13" ht="18.75">
      <c r="B33" s="8" t="str">
        <f>IF('主管校用'!$M$9="","",VLOOKUP(VLOOKUP('主管校用'!$M$9,'加盟校'!$D$1:$F$33,3),'加盟校'!$A$41:$E$73,3))</f>
        <v>長岡市西片貝町字大木１７２６</v>
      </c>
      <c r="J33" s="45"/>
      <c r="K33" s="46"/>
      <c r="L33" s="38"/>
      <c r="M33" s="38"/>
    </row>
    <row r="34" ht="18.75">
      <c r="B34" s="8" t="str">
        <f>IF('主管校用'!$M$9="","",VLOOKUP(VLOOKUP('主管校用'!$M$9,'加盟校'!$D$1:$F$33,3),'加盟校'!$A$41:$G$73,7))&amp;"　　　"&amp;'主管校用'!M12&amp;"　"&amp;'主管校用'!P12&amp;"　宛"</f>
        <v>新潟県立長岡商業高等学校　　　本間　大輔　宛</v>
      </c>
    </row>
    <row r="35" spans="2:14" ht="18.75">
      <c r="B35" s="8" t="s">
        <v>244</v>
      </c>
      <c r="C35" s="8" t="str">
        <f>IF('主管校用'!$M$9="","",VLOOKUP(VLOOKUP('主管校用'!$M$9,'加盟校'!$D$1:$F$33,3),'加盟校'!$A$41:$G$73,5))&amp;"（代表）"</f>
        <v>０２５８－３５－１５０２（代表）</v>
      </c>
      <c r="F35" s="10"/>
      <c r="I35" s="8"/>
      <c r="K35" s="45"/>
      <c r="L35" s="46"/>
      <c r="M35" s="38"/>
      <c r="N35" s="38"/>
    </row>
    <row r="36" spans="2:9" ht="18.75">
      <c r="B36" s="8" t="s">
        <v>245</v>
      </c>
      <c r="C36" s="8" t="str">
        <f>IF('主管校用'!$M$9="","",VLOOKUP(VLOOKUP('主管校用'!$M$9,'加盟校'!$D$1:$F$33,3),'加盟校'!$A$41:$G$73,6))</f>
        <v>０２５８－３９－１７３６</v>
      </c>
      <c r="I36" s="8"/>
    </row>
    <row r="37" ht="7.5" customHeight="1"/>
    <row r="38" ht="7.5" customHeight="1"/>
    <row r="39" spans="2:9" ht="13.5">
      <c r="B39" s="182" t="s">
        <v>59</v>
      </c>
      <c r="C39" s="182"/>
      <c r="D39" s="182"/>
      <c r="E39" s="182"/>
      <c r="F39" s="182"/>
      <c r="G39" s="182"/>
      <c r="H39" s="182"/>
      <c r="I39" s="182"/>
    </row>
    <row r="40" spans="2:9" ht="13.5">
      <c r="B40" s="182"/>
      <c r="C40" s="182"/>
      <c r="D40" s="182"/>
      <c r="E40" s="182"/>
      <c r="F40" s="182"/>
      <c r="G40" s="182"/>
      <c r="H40" s="182"/>
      <c r="I40" s="182"/>
    </row>
  </sheetData>
  <sheetProtection/>
  <mergeCells count="7">
    <mergeCell ref="B29:I30"/>
    <mergeCell ref="B39:I40"/>
    <mergeCell ref="B4:I6"/>
    <mergeCell ref="D22:E22"/>
    <mergeCell ref="B19:I20"/>
    <mergeCell ref="B8:I10"/>
    <mergeCell ref="B14:I15"/>
  </mergeCells>
  <hyperlinks>
    <hyperlink ref="E25" r:id="rId1" display="netsu.yoshio@nein.ed.jp"/>
  </hyperlink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5"/>
  <sheetViews>
    <sheetView tabSelected="1" zoomScalePageLayoutView="0" workbookViewId="0" topLeftCell="A1">
      <selection activeCell="A1" sqref="A1:B1"/>
    </sheetView>
  </sheetViews>
  <sheetFormatPr defaultColWidth="9.00390625" defaultRowHeight="13.5"/>
  <cols>
    <col min="1" max="1" width="12.50390625" style="0" customWidth="1"/>
    <col min="2" max="2" width="11.25390625" style="0" customWidth="1"/>
    <col min="3" max="3" width="6.25390625" style="0" customWidth="1"/>
    <col min="4" max="5" width="5.00390625" style="0" customWidth="1"/>
    <col min="6" max="9" width="6.25390625" style="0" customWidth="1"/>
    <col min="10" max="10" width="2.50390625" style="0" customWidth="1"/>
    <col min="11" max="11" width="3.75390625" style="0" customWidth="1"/>
    <col min="12" max="12" width="6.25390625" style="0" customWidth="1"/>
    <col min="13" max="13" width="11.25390625" style="0" customWidth="1"/>
    <col min="14" max="14" width="5.75390625" style="0" customWidth="1"/>
    <col min="25" max="30" width="9.00390625" style="161" customWidth="1"/>
    <col min="32" max="32" width="9.00390625" style="161" customWidth="1"/>
    <col min="33" max="33" width="41.625" style="161" bestFit="1" customWidth="1"/>
  </cols>
  <sheetData>
    <row r="1" spans="1:14" ht="25.5">
      <c r="A1" s="347">
        <v>2020</v>
      </c>
      <c r="B1" s="347"/>
      <c r="C1" s="199" t="s">
        <v>307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</row>
    <row r="2" ht="8.25" customHeight="1" thickBot="1"/>
    <row r="3" spans="1:16" ht="25.5" customHeight="1" thickBot="1">
      <c r="A3" s="16" t="s">
        <v>17</v>
      </c>
      <c r="B3" s="228"/>
      <c r="C3" s="229"/>
      <c r="N3" s="39"/>
      <c r="P3" s="160" t="str">
        <f>IF(B3="","性別が未入力です","")</f>
        <v>性別が未入力です</v>
      </c>
    </row>
    <row r="4" ht="8.25" customHeight="1" thickBot="1">
      <c r="P4" s="161"/>
    </row>
    <row r="5" spans="1:16" ht="25.5" customHeight="1">
      <c r="A5" s="2" t="s">
        <v>0</v>
      </c>
      <c r="B5" s="256"/>
      <c r="C5" s="257"/>
      <c r="D5" s="257"/>
      <c r="E5" s="257"/>
      <c r="F5" s="257"/>
      <c r="G5" s="257"/>
      <c r="H5" s="179">
        <f>IF(OR(B5="",B5="長岡工業高等専門学校",B5="十日町高等学校松之山分校"),"",IF(OR(B5="燕中等",B5="津南中等"),"教育学校","高等学校"))</f>
      </c>
      <c r="I5" s="180"/>
      <c r="J5" s="180"/>
      <c r="K5" s="180"/>
      <c r="L5" s="180"/>
      <c r="M5" s="180"/>
      <c r="N5" s="181"/>
      <c r="P5" s="162" t="str">
        <f>IF(B5="","学校名が未入力です","")</f>
        <v>学校名が未入力です</v>
      </c>
    </row>
    <row r="6" spans="1:16" ht="25.5" customHeight="1">
      <c r="A6" s="244" t="s">
        <v>1</v>
      </c>
      <c r="B6" s="3" t="s">
        <v>2</v>
      </c>
      <c r="C6" s="230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2"/>
      <c r="P6" s="161"/>
    </row>
    <row r="7" spans="1:16" ht="25.5" customHeight="1">
      <c r="A7" s="245"/>
      <c r="B7" s="3" t="s">
        <v>3</v>
      </c>
      <c r="C7" s="230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2"/>
      <c r="P7" s="161"/>
    </row>
    <row r="8" spans="1:16" ht="25.5" customHeight="1" thickBot="1">
      <c r="A8" s="246"/>
      <c r="B8" s="19" t="s">
        <v>4</v>
      </c>
      <c r="C8" s="233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5"/>
      <c r="P8" s="161"/>
    </row>
    <row r="9" spans="1:16" ht="8.25" customHeight="1" thickBot="1">
      <c r="A9" s="151"/>
      <c r="B9" s="152"/>
      <c r="C9" s="153"/>
      <c r="D9" s="153"/>
      <c r="E9" s="153"/>
      <c r="F9" s="150"/>
      <c r="G9" s="150"/>
      <c r="H9" s="150"/>
      <c r="I9" s="150"/>
      <c r="J9" s="150"/>
      <c r="K9" s="150"/>
      <c r="L9" s="150"/>
      <c r="M9" s="150"/>
      <c r="N9" s="150"/>
      <c r="P9" s="161"/>
    </row>
    <row r="10" spans="1:16" ht="13.5" customHeight="1">
      <c r="A10" s="154"/>
      <c r="B10" s="155" t="s">
        <v>12</v>
      </c>
      <c r="C10" s="265" t="s">
        <v>13</v>
      </c>
      <c r="D10" s="266"/>
      <c r="E10" s="156"/>
      <c r="F10" s="150"/>
      <c r="G10" s="150"/>
      <c r="H10" s="150"/>
      <c r="I10" s="150"/>
      <c r="J10" s="150"/>
      <c r="K10" s="150"/>
      <c r="L10" s="150"/>
      <c r="M10" s="150"/>
      <c r="N10" s="150"/>
      <c r="P10" s="161"/>
    </row>
    <row r="11" spans="1:16" ht="25.5" customHeight="1" thickBot="1">
      <c r="A11" s="15" t="s">
        <v>18</v>
      </c>
      <c r="B11" s="148"/>
      <c r="C11" s="196"/>
      <c r="D11" s="195"/>
      <c r="E11" s="22" t="s">
        <v>5</v>
      </c>
      <c r="F11" s="21"/>
      <c r="G11" s="21" t="s">
        <v>21</v>
      </c>
      <c r="H11" s="21"/>
      <c r="I11" s="21"/>
      <c r="J11" s="147"/>
      <c r="K11" s="147"/>
      <c r="L11" s="147"/>
      <c r="M11" s="9"/>
      <c r="N11" s="9"/>
      <c r="P11" s="162" t="str">
        <f>IF(B11="","記載責任者が未入力です","")</f>
        <v>記載責任者が未入力です</v>
      </c>
    </row>
    <row r="12" spans="1:16" ht="25.5" customHeight="1">
      <c r="A12" s="44" t="s">
        <v>193</v>
      </c>
      <c r="B12" s="148"/>
      <c r="C12" s="196"/>
      <c r="D12" s="195"/>
      <c r="E12" s="18"/>
      <c r="F12" s="165" t="str">
        <f>'主管校用'!I7</f>
        <v>８日</v>
      </c>
      <c r="G12" s="28"/>
      <c r="H12" s="168" t="str">
        <f>'主管校用'!J7</f>
        <v>９日</v>
      </c>
      <c r="I12" s="31"/>
      <c r="J12" s="50"/>
      <c r="K12" s="50"/>
      <c r="L12" s="258" t="s">
        <v>201</v>
      </c>
      <c r="M12" s="259"/>
      <c r="N12" s="260"/>
      <c r="P12" s="162" t="str">
        <f>IF(B12="","引率顧問名が未入力です",IF(AND(G12="",I12=""),"引率される日付が未入力です",""))</f>
        <v>引率顧問名が未入力です</v>
      </c>
    </row>
    <row r="13" spans="1:20" ht="25.5" customHeight="1" thickBot="1">
      <c r="A13" s="254" t="s">
        <v>194</v>
      </c>
      <c r="B13" s="148"/>
      <c r="C13" s="196"/>
      <c r="D13" s="195"/>
      <c r="E13" s="18"/>
      <c r="F13" s="166" t="str">
        <f>F12</f>
        <v>８日</v>
      </c>
      <c r="G13" s="29"/>
      <c r="H13" s="169" t="str">
        <f>H12</f>
        <v>９日</v>
      </c>
      <c r="I13" s="32"/>
      <c r="J13" s="50"/>
      <c r="K13" s="50"/>
      <c r="L13" s="261"/>
      <c r="M13" s="262"/>
      <c r="N13" s="263"/>
      <c r="P13" s="162" t="str">
        <f>IF(B13="","引率顧問名が未入力です",IF(AND(G13="",I13=""),"引率される日付が未入力です",""))</f>
        <v>引率顧問名が未入力です</v>
      </c>
      <c r="T13" s="162" t="str">
        <f>IF(L13="","参加実人数が未入力です","")</f>
        <v>参加実人数が未入力です</v>
      </c>
    </row>
    <row r="14" spans="1:16" ht="25.5" customHeight="1" thickBot="1">
      <c r="A14" s="255"/>
      <c r="B14" s="149"/>
      <c r="C14" s="249"/>
      <c r="D14" s="222"/>
      <c r="E14" s="20"/>
      <c r="F14" s="167" t="str">
        <f>F13</f>
        <v>８日</v>
      </c>
      <c r="G14" s="30"/>
      <c r="H14" s="170" t="str">
        <f>H13</f>
        <v>９日</v>
      </c>
      <c r="I14" s="33"/>
      <c r="J14" s="50"/>
      <c r="K14" s="50"/>
      <c r="L14" s="264" t="s">
        <v>192</v>
      </c>
      <c r="M14" s="264"/>
      <c r="N14" s="264"/>
      <c r="P14" s="162" t="str">
        <f>IF(B14="","引率顧問名が未入力です",IF(AND(G14="",I14=""),"引率される日付が未入力です",""))</f>
        <v>引率顧問名が未入力です</v>
      </c>
    </row>
    <row r="15" spans="10:16" ht="8.25" customHeight="1" thickBot="1">
      <c r="J15" s="50"/>
      <c r="K15" s="50"/>
      <c r="L15" s="50"/>
      <c r="P15" s="161"/>
    </row>
    <row r="16" spans="1:16" ht="25.5" customHeight="1" thickBot="1">
      <c r="A16" s="23" t="s">
        <v>294</v>
      </c>
      <c r="C16" s="239" t="s">
        <v>15</v>
      </c>
      <c r="D16" s="240"/>
      <c r="E16" s="228"/>
      <c r="F16" s="229"/>
      <c r="G16" t="s">
        <v>22</v>
      </c>
      <c r="J16" s="50"/>
      <c r="K16" s="50"/>
      <c r="L16" s="50"/>
      <c r="P16" s="162" t="str">
        <f>IF(E16="","参加の有無が未入力です","")</f>
        <v>参加の有無が未入力です</v>
      </c>
    </row>
    <row r="17" spans="10:16" ht="8.25" customHeight="1" thickBot="1">
      <c r="J17" s="50"/>
      <c r="K17" s="50"/>
      <c r="L17" s="50"/>
      <c r="P17" s="161"/>
    </row>
    <row r="18" spans="1:33" s="1" customFormat="1" ht="13.5" customHeight="1">
      <c r="A18" s="209" t="s">
        <v>0</v>
      </c>
      <c r="B18" s="211" t="s">
        <v>10</v>
      </c>
      <c r="C18" s="236" t="s">
        <v>11</v>
      </c>
      <c r="D18" s="237"/>
      <c r="E18" s="237"/>
      <c r="F18" s="238"/>
      <c r="G18" s="204" t="s">
        <v>14</v>
      </c>
      <c r="H18" s="205"/>
      <c r="I18" s="205"/>
      <c r="J18" s="205"/>
      <c r="K18" s="205"/>
      <c r="L18" s="205"/>
      <c r="M18" s="206"/>
      <c r="N18" s="200" t="s">
        <v>6</v>
      </c>
      <c r="P18" s="163"/>
      <c r="Y18" s="163"/>
      <c r="Z18" s="163"/>
      <c r="AA18" s="163"/>
      <c r="AB18" s="163"/>
      <c r="AC18" s="163"/>
      <c r="AD18" s="163"/>
      <c r="AF18" s="163"/>
      <c r="AG18" s="163"/>
    </row>
    <row r="19" spans="1:33" s="1" customFormat="1" ht="13.5" customHeight="1" thickBot="1">
      <c r="A19" s="210"/>
      <c r="B19" s="212"/>
      <c r="C19" s="202" t="s">
        <v>12</v>
      </c>
      <c r="D19" s="203"/>
      <c r="E19" s="207" t="s">
        <v>13</v>
      </c>
      <c r="F19" s="208"/>
      <c r="G19" s="248" t="s">
        <v>19</v>
      </c>
      <c r="H19" s="242"/>
      <c r="I19" s="242"/>
      <c r="J19" s="242"/>
      <c r="K19" s="241" t="s">
        <v>20</v>
      </c>
      <c r="L19" s="242"/>
      <c r="M19" s="243"/>
      <c r="N19" s="201"/>
      <c r="P19" s="163"/>
      <c r="Y19" s="163"/>
      <c r="Z19" s="163"/>
      <c r="AA19" s="163"/>
      <c r="AB19" s="163"/>
      <c r="AC19" s="163"/>
      <c r="AD19" s="163"/>
      <c r="AF19" s="163"/>
      <c r="AG19" s="163"/>
    </row>
    <row r="20" spans="1:33" ht="25.5" customHeight="1">
      <c r="A20" s="223">
        <f>IF($B$5="","",IF($B$5="長岡工業高等専門学校","長岡高専",IF($B$5="十日町高等学校松之山分校","十日町松之山",$B$5)))</f>
      </c>
      <c r="B20" s="224">
        <v>1</v>
      </c>
      <c r="C20" s="219"/>
      <c r="D20" s="220"/>
      <c r="E20" s="225"/>
      <c r="F20" s="226"/>
      <c r="G20" s="219"/>
      <c r="H20" s="247"/>
      <c r="I20" s="247"/>
      <c r="J20" s="247"/>
      <c r="K20" s="225"/>
      <c r="L20" s="247"/>
      <c r="M20" s="226"/>
      <c r="N20" s="35"/>
      <c r="P20" s="162">
        <f>IF(C20="",IF(Y20&lt;&gt;11111,"選手名(姓)が未入力です",""),IF(Y20=0,"",IF(Y20=11111,"",VLOOKUP(Y20,$AF$20:$AG$38,2)&amp;"が未入力です")))</f>
      </c>
      <c r="Y20" s="171">
        <f>SUM(Z20:AD20)</f>
        <v>11111</v>
      </c>
      <c r="Z20" s="171">
        <f>IF(C20="",1,0)</f>
        <v>1</v>
      </c>
      <c r="AA20" s="171">
        <f>IF(E20="",10,0)</f>
        <v>10</v>
      </c>
      <c r="AB20" s="171">
        <f>IF(G20="",100,0)</f>
        <v>100</v>
      </c>
      <c r="AC20" s="171">
        <f>IF(K20="",1000,0)</f>
        <v>1000</v>
      </c>
      <c r="AD20" s="171">
        <f>IF(N20="",10000,0)</f>
        <v>10000</v>
      </c>
      <c r="AF20" s="171">
        <v>10</v>
      </c>
      <c r="AG20" s="171" t="s">
        <v>279</v>
      </c>
    </row>
    <row r="21" spans="1:33" ht="25.5" customHeight="1">
      <c r="A21" s="218"/>
      <c r="B21" s="217"/>
      <c r="C21" s="194"/>
      <c r="D21" s="195"/>
      <c r="E21" s="196"/>
      <c r="F21" s="197"/>
      <c r="G21" s="194"/>
      <c r="H21" s="198"/>
      <c r="I21" s="198"/>
      <c r="J21" s="198"/>
      <c r="K21" s="196"/>
      <c r="L21" s="198"/>
      <c r="M21" s="197"/>
      <c r="N21" s="35"/>
      <c r="P21" s="162">
        <f aca="true" t="shared" si="0" ref="P21:P32">IF(C21="",IF(Y21&lt;&gt;11111,"選手名(姓)が未入力です",""),IF(Y21=0,"",IF(Y21=11111,"",VLOOKUP(Y21,$AF$20:$AG$38,2)&amp;"が未入力です")))</f>
      </c>
      <c r="Y21" s="171">
        <f aca="true" t="shared" si="1" ref="Y21:Y33">SUM(Z21:AD21)</f>
        <v>11111</v>
      </c>
      <c r="Z21" s="171">
        <f aca="true" t="shared" si="2" ref="Z21:Z33">IF(C21="",1,0)</f>
        <v>1</v>
      </c>
      <c r="AA21" s="171">
        <f aca="true" t="shared" si="3" ref="AA21:AA33">IF(E21="",10,0)</f>
        <v>10</v>
      </c>
      <c r="AB21" s="171">
        <f aca="true" t="shared" si="4" ref="AB21:AB33">IF(G21="",100,0)</f>
        <v>100</v>
      </c>
      <c r="AC21" s="171">
        <f aca="true" t="shared" si="5" ref="AC21:AC33">IF(K21="",1000,0)</f>
        <v>1000</v>
      </c>
      <c r="AD21" s="171">
        <f aca="true" t="shared" si="6" ref="AD21:AD33">IF(N21="",10000,0)</f>
        <v>10000</v>
      </c>
      <c r="AF21" s="171">
        <v>100</v>
      </c>
      <c r="AG21" s="171" t="s">
        <v>280</v>
      </c>
    </row>
    <row r="22" spans="1:33" ht="25.5" customHeight="1">
      <c r="A22" s="213">
        <f>IF($B$5="","",IF($B$5="長岡工業高等専門学校","長岡高専",IF($B$5="十日町高等学校松之山分校","十日町松之山",$B$5)))</f>
      </c>
      <c r="B22" s="215">
        <v>2</v>
      </c>
      <c r="C22" s="194"/>
      <c r="D22" s="195"/>
      <c r="E22" s="196"/>
      <c r="F22" s="197"/>
      <c r="G22" s="194"/>
      <c r="H22" s="198"/>
      <c r="I22" s="198"/>
      <c r="J22" s="198"/>
      <c r="K22" s="196"/>
      <c r="L22" s="198"/>
      <c r="M22" s="197"/>
      <c r="N22" s="36"/>
      <c r="P22" s="162">
        <f t="shared" si="0"/>
      </c>
      <c r="Y22" s="171">
        <f t="shared" si="1"/>
        <v>11111</v>
      </c>
      <c r="Z22" s="171">
        <f t="shared" si="2"/>
        <v>1</v>
      </c>
      <c r="AA22" s="171">
        <f t="shared" si="3"/>
        <v>10</v>
      </c>
      <c r="AB22" s="171">
        <f t="shared" si="4"/>
        <v>100</v>
      </c>
      <c r="AC22" s="171">
        <f t="shared" si="5"/>
        <v>1000</v>
      </c>
      <c r="AD22" s="171">
        <f t="shared" si="6"/>
        <v>10000</v>
      </c>
      <c r="AF22" s="171">
        <v>110</v>
      </c>
      <c r="AG22" s="171" t="s">
        <v>281</v>
      </c>
    </row>
    <row r="23" spans="1:33" ht="25.5" customHeight="1">
      <c r="A23" s="218"/>
      <c r="B23" s="217"/>
      <c r="C23" s="194"/>
      <c r="D23" s="195"/>
      <c r="E23" s="196"/>
      <c r="F23" s="197"/>
      <c r="G23" s="194"/>
      <c r="H23" s="198"/>
      <c r="I23" s="198"/>
      <c r="J23" s="198"/>
      <c r="K23" s="196"/>
      <c r="L23" s="198"/>
      <c r="M23" s="197"/>
      <c r="N23" s="35"/>
      <c r="P23" s="162">
        <f t="shared" si="0"/>
      </c>
      <c r="Y23" s="171">
        <f t="shared" si="1"/>
        <v>11111</v>
      </c>
      <c r="Z23" s="171">
        <f t="shared" si="2"/>
        <v>1</v>
      </c>
      <c r="AA23" s="171">
        <f t="shared" si="3"/>
        <v>10</v>
      </c>
      <c r="AB23" s="171">
        <f t="shared" si="4"/>
        <v>100</v>
      </c>
      <c r="AC23" s="171">
        <f t="shared" si="5"/>
        <v>1000</v>
      </c>
      <c r="AD23" s="171">
        <f t="shared" si="6"/>
        <v>10000</v>
      </c>
      <c r="AF23" s="171">
        <v>1000</v>
      </c>
      <c r="AG23" s="171" t="s">
        <v>282</v>
      </c>
    </row>
    <row r="24" spans="1:33" ht="25.5" customHeight="1">
      <c r="A24" s="213">
        <f>IF($B$5="","",IF($B$5="長岡工業高等専門学校","長岡高専",IF($B$5="十日町高等学校松之山分校","十日町松之山",$B$5)))</f>
      </c>
      <c r="B24" s="215">
        <v>3</v>
      </c>
      <c r="C24" s="194"/>
      <c r="D24" s="195"/>
      <c r="E24" s="196"/>
      <c r="F24" s="197"/>
      <c r="G24" s="194"/>
      <c r="H24" s="198"/>
      <c r="I24" s="198"/>
      <c r="J24" s="198"/>
      <c r="K24" s="196"/>
      <c r="L24" s="198"/>
      <c r="M24" s="197"/>
      <c r="N24" s="36"/>
      <c r="P24" s="162">
        <f t="shared" si="0"/>
      </c>
      <c r="Y24" s="171">
        <f t="shared" si="1"/>
        <v>11111</v>
      </c>
      <c r="Z24" s="171">
        <f t="shared" si="2"/>
        <v>1</v>
      </c>
      <c r="AA24" s="171">
        <f t="shared" si="3"/>
        <v>10</v>
      </c>
      <c r="AB24" s="171">
        <f t="shared" si="4"/>
        <v>100</v>
      </c>
      <c r="AC24" s="171">
        <f t="shared" si="5"/>
        <v>1000</v>
      </c>
      <c r="AD24" s="171">
        <f t="shared" si="6"/>
        <v>10000</v>
      </c>
      <c r="AF24" s="171">
        <v>1010</v>
      </c>
      <c r="AG24" s="171" t="s">
        <v>283</v>
      </c>
    </row>
    <row r="25" spans="1:33" ht="25.5" customHeight="1">
      <c r="A25" s="218"/>
      <c r="B25" s="217"/>
      <c r="C25" s="194"/>
      <c r="D25" s="195"/>
      <c r="E25" s="196"/>
      <c r="F25" s="197"/>
      <c r="G25" s="194"/>
      <c r="H25" s="198"/>
      <c r="I25" s="198"/>
      <c r="J25" s="198"/>
      <c r="K25" s="196"/>
      <c r="L25" s="198"/>
      <c r="M25" s="197"/>
      <c r="N25" s="35"/>
      <c r="P25" s="162">
        <f t="shared" si="0"/>
      </c>
      <c r="Y25" s="171">
        <f t="shared" si="1"/>
        <v>11111</v>
      </c>
      <c r="Z25" s="171">
        <f t="shared" si="2"/>
        <v>1</v>
      </c>
      <c r="AA25" s="171">
        <f t="shared" si="3"/>
        <v>10</v>
      </c>
      <c r="AB25" s="171">
        <f t="shared" si="4"/>
        <v>100</v>
      </c>
      <c r="AC25" s="171">
        <f t="shared" si="5"/>
        <v>1000</v>
      </c>
      <c r="AD25" s="171">
        <f t="shared" si="6"/>
        <v>10000</v>
      </c>
      <c r="AF25" s="171">
        <v>1100</v>
      </c>
      <c r="AG25" s="171" t="s">
        <v>284</v>
      </c>
    </row>
    <row r="26" spans="1:33" ht="25.5" customHeight="1">
      <c r="A26" s="213">
        <f>IF($B$5="","",IF($B$5="長岡工業高等専門学校","長岡高専",IF($B$5="十日町高等学校松之山分校","十日町松之山",$B$5)))</f>
      </c>
      <c r="B26" s="215">
        <v>4</v>
      </c>
      <c r="C26" s="194"/>
      <c r="D26" s="195"/>
      <c r="E26" s="196"/>
      <c r="F26" s="197"/>
      <c r="G26" s="194"/>
      <c r="H26" s="198"/>
      <c r="I26" s="198"/>
      <c r="J26" s="198"/>
      <c r="K26" s="196"/>
      <c r="L26" s="198"/>
      <c r="M26" s="197"/>
      <c r="N26" s="36"/>
      <c r="P26" s="162">
        <f t="shared" si="0"/>
      </c>
      <c r="Y26" s="171">
        <f t="shared" si="1"/>
        <v>11111</v>
      </c>
      <c r="Z26" s="171">
        <f t="shared" si="2"/>
        <v>1</v>
      </c>
      <c r="AA26" s="171">
        <f t="shared" si="3"/>
        <v>10</v>
      </c>
      <c r="AB26" s="171">
        <f t="shared" si="4"/>
        <v>100</v>
      </c>
      <c r="AC26" s="171">
        <f t="shared" si="5"/>
        <v>1000</v>
      </c>
      <c r="AD26" s="171">
        <f t="shared" si="6"/>
        <v>10000</v>
      </c>
      <c r="AF26" s="171">
        <v>1110</v>
      </c>
      <c r="AG26" s="171" t="s">
        <v>285</v>
      </c>
    </row>
    <row r="27" spans="1:33" ht="25.5" customHeight="1">
      <c r="A27" s="218"/>
      <c r="B27" s="217"/>
      <c r="C27" s="194"/>
      <c r="D27" s="195"/>
      <c r="E27" s="196"/>
      <c r="F27" s="197"/>
      <c r="G27" s="194"/>
      <c r="H27" s="198"/>
      <c r="I27" s="198"/>
      <c r="J27" s="198"/>
      <c r="K27" s="196"/>
      <c r="L27" s="198"/>
      <c r="M27" s="197"/>
      <c r="N27" s="35"/>
      <c r="P27" s="162">
        <f t="shared" si="0"/>
      </c>
      <c r="Y27" s="171">
        <f t="shared" si="1"/>
        <v>11111</v>
      </c>
      <c r="Z27" s="171">
        <f t="shared" si="2"/>
        <v>1</v>
      </c>
      <c r="AA27" s="171">
        <f t="shared" si="3"/>
        <v>10</v>
      </c>
      <c r="AB27" s="171">
        <f t="shared" si="4"/>
        <v>100</v>
      </c>
      <c r="AC27" s="171">
        <f t="shared" si="5"/>
        <v>1000</v>
      </c>
      <c r="AD27" s="171">
        <f t="shared" si="6"/>
        <v>10000</v>
      </c>
      <c r="AF27" s="171">
        <v>10000</v>
      </c>
      <c r="AG27" s="171" t="s">
        <v>286</v>
      </c>
    </row>
    <row r="28" spans="1:33" ht="25.5" customHeight="1">
      <c r="A28" s="213">
        <f>IF($B$5="","",IF($B$5="長岡工業高等専門学校","長岡高専",IF($B$5="十日町高等学校松之山分校","十日町松之山",$B$5)))</f>
      </c>
      <c r="B28" s="215">
        <v>5</v>
      </c>
      <c r="C28" s="194"/>
      <c r="D28" s="195"/>
      <c r="E28" s="196"/>
      <c r="F28" s="197"/>
      <c r="G28" s="194"/>
      <c r="H28" s="198"/>
      <c r="I28" s="198"/>
      <c r="J28" s="198"/>
      <c r="K28" s="196"/>
      <c r="L28" s="198"/>
      <c r="M28" s="197"/>
      <c r="N28" s="36"/>
      <c r="P28" s="162"/>
      <c r="Y28" s="171"/>
      <c r="Z28" s="171"/>
      <c r="AA28" s="171"/>
      <c r="AB28" s="171"/>
      <c r="AC28" s="171"/>
      <c r="AD28" s="171"/>
      <c r="AF28" s="171"/>
      <c r="AG28" s="171"/>
    </row>
    <row r="29" spans="1:33" ht="25.5" customHeight="1">
      <c r="A29" s="218"/>
      <c r="B29" s="217"/>
      <c r="C29" s="194"/>
      <c r="D29" s="195"/>
      <c r="E29" s="196"/>
      <c r="F29" s="197"/>
      <c r="G29" s="194"/>
      <c r="H29" s="198"/>
      <c r="I29" s="198"/>
      <c r="J29" s="198"/>
      <c r="K29" s="196"/>
      <c r="L29" s="198"/>
      <c r="M29" s="197"/>
      <c r="N29" s="35"/>
      <c r="P29" s="162"/>
      <c r="Y29" s="171"/>
      <c r="Z29" s="171"/>
      <c r="AA29" s="171"/>
      <c r="AB29" s="171"/>
      <c r="AC29" s="171"/>
      <c r="AD29" s="171"/>
      <c r="AF29" s="171"/>
      <c r="AG29" s="171"/>
    </row>
    <row r="30" spans="1:33" ht="25.5" customHeight="1">
      <c r="A30" s="213">
        <f>IF($B$5="","",IF($B$5="長岡工業高等専門学校","長岡高専",IF($B$5="十日町高等学校松之山分校","十日町松之山",$B$5)))</f>
      </c>
      <c r="B30" s="215">
        <v>6</v>
      </c>
      <c r="C30" s="194"/>
      <c r="D30" s="195"/>
      <c r="E30" s="196"/>
      <c r="F30" s="197"/>
      <c r="G30" s="194"/>
      <c r="H30" s="198"/>
      <c r="I30" s="198"/>
      <c r="J30" s="198"/>
      <c r="K30" s="196"/>
      <c r="L30" s="198"/>
      <c r="M30" s="197"/>
      <c r="N30" s="36"/>
      <c r="P30" s="162"/>
      <c r="Y30" s="171"/>
      <c r="Z30" s="171"/>
      <c r="AA30" s="171"/>
      <c r="AB30" s="171"/>
      <c r="AC30" s="171"/>
      <c r="AD30" s="171"/>
      <c r="AF30" s="171"/>
      <c r="AG30" s="171"/>
    </row>
    <row r="31" spans="1:33" ht="25.5" customHeight="1">
      <c r="A31" s="218"/>
      <c r="B31" s="217"/>
      <c r="C31" s="194"/>
      <c r="D31" s="195"/>
      <c r="E31" s="196"/>
      <c r="F31" s="197"/>
      <c r="G31" s="194"/>
      <c r="H31" s="198"/>
      <c r="I31" s="198"/>
      <c r="J31" s="198"/>
      <c r="K31" s="196"/>
      <c r="L31" s="198"/>
      <c r="M31" s="197"/>
      <c r="N31" s="35"/>
      <c r="P31" s="162"/>
      <c r="Y31" s="171"/>
      <c r="Z31" s="171"/>
      <c r="AA31" s="171"/>
      <c r="AB31" s="171"/>
      <c r="AC31" s="171"/>
      <c r="AD31" s="171"/>
      <c r="AF31" s="171"/>
      <c r="AG31" s="171"/>
    </row>
    <row r="32" spans="1:33" ht="25.5" customHeight="1">
      <c r="A32" s="213">
        <f>IF($B$5="","",IF($B$5="長岡工業高等専門学校","長岡高専",IF($B$5="十日町高等学校松之山分校","十日町松之山",$B$5)))</f>
      </c>
      <c r="B32" s="215">
        <v>7</v>
      </c>
      <c r="C32" s="194"/>
      <c r="D32" s="195"/>
      <c r="E32" s="196"/>
      <c r="F32" s="197"/>
      <c r="G32" s="194"/>
      <c r="H32" s="198"/>
      <c r="I32" s="198"/>
      <c r="J32" s="198"/>
      <c r="K32" s="196"/>
      <c r="L32" s="198"/>
      <c r="M32" s="197"/>
      <c r="N32" s="36"/>
      <c r="P32" s="162">
        <f t="shared" si="0"/>
      </c>
      <c r="Y32" s="171">
        <f t="shared" si="1"/>
        <v>11111</v>
      </c>
      <c r="Z32" s="171">
        <f t="shared" si="2"/>
        <v>1</v>
      </c>
      <c r="AA32" s="171">
        <f t="shared" si="3"/>
        <v>10</v>
      </c>
      <c r="AB32" s="171">
        <f t="shared" si="4"/>
        <v>100</v>
      </c>
      <c r="AC32" s="171">
        <f t="shared" si="5"/>
        <v>1000</v>
      </c>
      <c r="AD32" s="171">
        <f t="shared" si="6"/>
        <v>10000</v>
      </c>
      <c r="AF32" s="171">
        <v>10010</v>
      </c>
      <c r="AG32" s="171" t="s">
        <v>287</v>
      </c>
    </row>
    <row r="33" spans="1:33" ht="25.5" customHeight="1" thickBot="1">
      <c r="A33" s="214"/>
      <c r="B33" s="216"/>
      <c r="C33" s="221"/>
      <c r="D33" s="222"/>
      <c r="E33" s="249"/>
      <c r="F33" s="250"/>
      <c r="G33" s="221"/>
      <c r="H33" s="227"/>
      <c r="I33" s="227"/>
      <c r="J33" s="227"/>
      <c r="K33" s="249"/>
      <c r="L33" s="227"/>
      <c r="M33" s="250"/>
      <c r="N33" s="37"/>
      <c r="P33" s="162">
        <f>IF(C33="",IF(Y33&lt;&gt;11111,"選手名(姓)が未入力です",""),IF(Y33=0,"",IF(Y33=11111,"",VLOOKUP(Y33,$AF$20:$AG$38,2)&amp;"が未入力です")))</f>
      </c>
      <c r="Y33" s="171">
        <f t="shared" si="1"/>
        <v>11111</v>
      </c>
      <c r="Z33" s="171">
        <f t="shared" si="2"/>
        <v>1</v>
      </c>
      <c r="AA33" s="171">
        <f t="shared" si="3"/>
        <v>10</v>
      </c>
      <c r="AB33" s="171">
        <f t="shared" si="4"/>
        <v>100</v>
      </c>
      <c r="AC33" s="171">
        <f t="shared" si="5"/>
        <v>1000</v>
      </c>
      <c r="AD33" s="171">
        <f t="shared" si="6"/>
        <v>10000</v>
      </c>
      <c r="AF33" s="171">
        <v>10100</v>
      </c>
      <c r="AG33" s="171" t="s">
        <v>288</v>
      </c>
    </row>
    <row r="34" spans="16:33" ht="8.25" customHeight="1" thickBot="1">
      <c r="P34" s="161"/>
      <c r="Y34" s="171"/>
      <c r="Z34" s="171"/>
      <c r="AA34" s="171"/>
      <c r="AB34" s="171"/>
      <c r="AC34" s="171"/>
      <c r="AD34" s="171"/>
      <c r="AF34" s="171">
        <v>10110</v>
      </c>
      <c r="AG34" s="171" t="s">
        <v>289</v>
      </c>
    </row>
    <row r="35" spans="1:33" ht="25.5" customHeight="1" thickBot="1">
      <c r="A35" s="23" t="s">
        <v>295</v>
      </c>
      <c r="C35" s="239" t="s">
        <v>15</v>
      </c>
      <c r="D35" s="240"/>
      <c r="E35" s="228"/>
      <c r="F35" s="229"/>
      <c r="G35" t="s">
        <v>22</v>
      </c>
      <c r="P35" s="162" t="str">
        <f>IF(E35="","参加の有無が未入力です","")</f>
        <v>参加の有無が未入力です</v>
      </c>
      <c r="Y35" s="171"/>
      <c r="Z35" s="171"/>
      <c r="AA35" s="171"/>
      <c r="AB35" s="171"/>
      <c r="AC35" s="171"/>
      <c r="AD35" s="171"/>
      <c r="AF35" s="171">
        <v>11000</v>
      </c>
      <c r="AG35" s="171" t="s">
        <v>290</v>
      </c>
    </row>
    <row r="36" spans="16:33" ht="8.25" customHeight="1" thickBot="1">
      <c r="P36" s="161"/>
      <c r="Y36" s="171"/>
      <c r="Z36" s="171"/>
      <c r="AA36" s="171"/>
      <c r="AB36" s="171"/>
      <c r="AC36" s="171"/>
      <c r="AD36" s="171"/>
      <c r="AF36" s="171">
        <v>11010</v>
      </c>
      <c r="AG36" s="171" t="s">
        <v>291</v>
      </c>
    </row>
    <row r="37" spans="1:33" ht="13.5" customHeight="1">
      <c r="A37" s="209" t="s">
        <v>0</v>
      </c>
      <c r="B37" s="211" t="s">
        <v>10</v>
      </c>
      <c r="C37" s="236" t="s">
        <v>11</v>
      </c>
      <c r="D37" s="237"/>
      <c r="E37" s="237"/>
      <c r="F37" s="238"/>
      <c r="G37" s="204" t="s">
        <v>14</v>
      </c>
      <c r="H37" s="205"/>
      <c r="I37" s="205"/>
      <c r="J37" s="205"/>
      <c r="K37" s="205"/>
      <c r="L37" s="205"/>
      <c r="M37" s="206"/>
      <c r="N37" s="200" t="s">
        <v>6</v>
      </c>
      <c r="P37" s="161"/>
      <c r="Y37" s="171"/>
      <c r="Z37" s="171"/>
      <c r="AA37" s="171"/>
      <c r="AB37" s="171"/>
      <c r="AC37" s="171"/>
      <c r="AD37" s="171"/>
      <c r="AF37" s="171">
        <v>11100</v>
      </c>
      <c r="AG37" s="171" t="s">
        <v>292</v>
      </c>
    </row>
    <row r="38" spans="1:33" s="1" customFormat="1" ht="13.5" customHeight="1" thickBot="1">
      <c r="A38" s="210"/>
      <c r="B38" s="212"/>
      <c r="C38" s="202" t="s">
        <v>12</v>
      </c>
      <c r="D38" s="203"/>
      <c r="E38" s="207" t="s">
        <v>13</v>
      </c>
      <c r="F38" s="208"/>
      <c r="G38" s="248" t="s">
        <v>19</v>
      </c>
      <c r="H38" s="242"/>
      <c r="I38" s="242"/>
      <c r="J38" s="242"/>
      <c r="K38" s="241" t="s">
        <v>20</v>
      </c>
      <c r="L38" s="242"/>
      <c r="M38" s="243"/>
      <c r="N38" s="201"/>
      <c r="P38" s="163"/>
      <c r="Y38" s="172"/>
      <c r="Z38" s="172"/>
      <c r="AA38" s="172"/>
      <c r="AB38" s="172"/>
      <c r="AC38" s="172"/>
      <c r="AD38" s="172"/>
      <c r="AF38" s="171">
        <v>11110</v>
      </c>
      <c r="AG38" s="171" t="s">
        <v>293</v>
      </c>
    </row>
    <row r="39" spans="1:33" ht="25.5" customHeight="1">
      <c r="A39" s="25">
        <f>IF($B$5="","",IF($B$5="長岡工業高等専門学校","長岡高専",IF($B$5="十日町高等学校松之山分校","十日町松之山",$B$5)))</f>
      </c>
      <c r="B39" s="17">
        <v>1</v>
      </c>
      <c r="C39" s="219"/>
      <c r="D39" s="220"/>
      <c r="E39" s="225"/>
      <c r="F39" s="226"/>
      <c r="G39" s="219"/>
      <c r="H39" s="247"/>
      <c r="I39" s="247"/>
      <c r="J39" s="247"/>
      <c r="K39" s="225"/>
      <c r="L39" s="247"/>
      <c r="M39" s="226"/>
      <c r="N39" s="35"/>
      <c r="P39" s="162">
        <f>IF(C39="",IF(Y39&lt;&gt;11111,"選手名(姓)が未入力です",""),IF(Y39=0,"",IF(Y39=11111,"",VLOOKUP(Y39,$AF$20:$AG$38,2)&amp;"が未入力です")))</f>
      </c>
      <c r="Y39" s="171">
        <f>SUM(Z39:AD39)</f>
        <v>11111</v>
      </c>
      <c r="Z39" s="171">
        <f>IF(C39="",1,0)</f>
        <v>1</v>
      </c>
      <c r="AA39" s="171">
        <f>IF(E39="",10,0)</f>
        <v>10</v>
      </c>
      <c r="AB39" s="171">
        <f>IF(G39="",100,0)</f>
        <v>100</v>
      </c>
      <c r="AC39" s="171">
        <f>IF(K39="",1000,0)</f>
        <v>1000</v>
      </c>
      <c r="AD39" s="171">
        <f>IF(N39="",10000,0)</f>
        <v>10000</v>
      </c>
      <c r="AF39" s="171"/>
      <c r="AG39" s="171"/>
    </row>
    <row r="40" spans="1:33" ht="25.5" customHeight="1">
      <c r="A40" s="26">
        <f>IF($B$5="","",IF($B$5="長岡工業高等専門学校","長岡高専",IF($B$5="十日町高等学校松之山分校","十日町松之山",$B$5)))</f>
      </c>
      <c r="B40" s="12">
        <v>2</v>
      </c>
      <c r="C40" s="194"/>
      <c r="D40" s="195"/>
      <c r="E40" s="196"/>
      <c r="F40" s="197"/>
      <c r="G40" s="194"/>
      <c r="H40" s="198"/>
      <c r="I40" s="198"/>
      <c r="J40" s="198"/>
      <c r="K40" s="196"/>
      <c r="L40" s="198"/>
      <c r="M40" s="197"/>
      <c r="N40" s="36"/>
      <c r="P40" s="162">
        <f>IF(C40="",IF(Y40&lt;&gt;11111,"選手名(姓)が未入力です",""),IF(Y40=0,"",IF(Y40=11111,"",VLOOKUP(Y40,$AF$20:$AG$38,2)&amp;"が未入力です")))</f>
      </c>
      <c r="Y40" s="171">
        <f>SUM(Z40:AD40)</f>
        <v>11111</v>
      </c>
      <c r="Z40" s="171">
        <f>IF(C40="",1,0)</f>
        <v>1</v>
      </c>
      <c r="AA40" s="171">
        <f>IF(E40="",10,0)</f>
        <v>10</v>
      </c>
      <c r="AB40" s="171">
        <f>IF(G40="",100,0)</f>
        <v>100</v>
      </c>
      <c r="AC40" s="171">
        <f>IF(K40="",1000,0)</f>
        <v>1000</v>
      </c>
      <c r="AD40" s="171">
        <f>IF(N40="",10000,0)</f>
        <v>10000</v>
      </c>
      <c r="AF40" s="171"/>
      <c r="AG40" s="171"/>
    </row>
    <row r="41" spans="1:33" ht="25.5" customHeight="1">
      <c r="A41" s="26">
        <f>IF($B$5="","",IF($B$5="長岡工業高等専門学校","長岡高専",IF($B$5="十日町高等学校松之山分校","十日町松之山",$B$5)))</f>
      </c>
      <c r="B41" s="12">
        <v>3</v>
      </c>
      <c r="C41" s="194"/>
      <c r="D41" s="195"/>
      <c r="E41" s="196"/>
      <c r="F41" s="197"/>
      <c r="G41" s="194"/>
      <c r="H41" s="198"/>
      <c r="I41" s="198"/>
      <c r="J41" s="198"/>
      <c r="K41" s="196"/>
      <c r="L41" s="198"/>
      <c r="M41" s="197"/>
      <c r="N41" s="35"/>
      <c r="P41" s="162">
        <f>IF(C41="",IF(Y41&lt;&gt;11111,"選手名(姓)が未入力です",""),IF(Y41=0,"",IF(Y41=11111,"",VLOOKUP(Y41,$AF$20:$AG$38,2)&amp;"が未入力です")))</f>
      </c>
      <c r="Y41" s="171">
        <f>SUM(Z41:AD41)</f>
        <v>11111</v>
      </c>
      <c r="Z41" s="171">
        <f>IF(C41="",1,0)</f>
        <v>1</v>
      </c>
      <c r="AA41" s="171">
        <f>IF(E41="",10,0)</f>
        <v>10</v>
      </c>
      <c r="AB41" s="171">
        <f>IF(G41="",100,0)</f>
        <v>100</v>
      </c>
      <c r="AC41" s="171">
        <f>IF(K41="",1000,0)</f>
        <v>1000</v>
      </c>
      <c r="AD41" s="171">
        <f>IF(N41="",10000,0)</f>
        <v>10000</v>
      </c>
      <c r="AF41" s="171"/>
      <c r="AG41" s="171"/>
    </row>
    <row r="42" spans="1:33" ht="25.5" customHeight="1">
      <c r="A42" s="26">
        <f>IF($B$5="","",IF($B$5="長岡工業高等専門学校","長岡高専",IF($B$5="十日町高等学校松之山分校","十日町松之山",$B$5)))</f>
      </c>
      <c r="B42" s="12">
        <v>4</v>
      </c>
      <c r="C42" s="194"/>
      <c r="D42" s="195"/>
      <c r="E42" s="196"/>
      <c r="F42" s="197"/>
      <c r="G42" s="194"/>
      <c r="H42" s="198"/>
      <c r="I42" s="198"/>
      <c r="J42" s="198"/>
      <c r="K42" s="196"/>
      <c r="L42" s="198"/>
      <c r="M42" s="197"/>
      <c r="N42" s="35"/>
      <c r="P42" s="162">
        <f>IF(C42="",IF(Y42&lt;&gt;11111,"選手名(姓)が未入力です",""),IF(Y42=0,"",IF(Y42=11111,"",VLOOKUP(Y42,$AF$20:$AG$38,2)&amp;"が未入力です")))</f>
      </c>
      <c r="Y42" s="171">
        <f>SUM(Z42:AD42)</f>
        <v>11111</v>
      </c>
      <c r="Z42" s="171">
        <f>IF(C42="",1,0)</f>
        <v>1</v>
      </c>
      <c r="AA42" s="171">
        <f>IF(E42="",10,0)</f>
        <v>10</v>
      </c>
      <c r="AB42" s="171">
        <f>IF(G42="",100,0)</f>
        <v>100</v>
      </c>
      <c r="AC42" s="171">
        <f>IF(K42="",1000,0)</f>
        <v>1000</v>
      </c>
      <c r="AD42" s="171">
        <f>IF(N42="",10000,0)</f>
        <v>10000</v>
      </c>
      <c r="AF42" s="171"/>
      <c r="AG42" s="171"/>
    </row>
    <row r="43" spans="1:33" ht="25.5" customHeight="1">
      <c r="A43" s="173"/>
      <c r="B43" s="12">
        <v>5</v>
      </c>
      <c r="C43" s="174"/>
      <c r="D43" s="175"/>
      <c r="E43" s="176"/>
      <c r="F43" s="177"/>
      <c r="G43" s="174"/>
      <c r="H43" s="178"/>
      <c r="I43" s="178"/>
      <c r="J43" s="178"/>
      <c r="K43" s="176"/>
      <c r="L43" s="178"/>
      <c r="M43" s="177"/>
      <c r="N43" s="35"/>
      <c r="P43" s="162"/>
      <c r="Y43" s="171"/>
      <c r="Z43" s="171"/>
      <c r="AA43" s="171"/>
      <c r="AB43" s="171"/>
      <c r="AC43" s="171"/>
      <c r="AD43" s="171"/>
      <c r="AF43" s="171"/>
      <c r="AG43" s="171"/>
    </row>
    <row r="44" spans="1:33" ht="25.5" customHeight="1">
      <c r="A44" s="173"/>
      <c r="B44" s="12">
        <v>6</v>
      </c>
      <c r="C44" s="174"/>
      <c r="D44" s="175"/>
      <c r="E44" s="176"/>
      <c r="F44" s="177"/>
      <c r="G44" s="174"/>
      <c r="H44" s="178"/>
      <c r="I44" s="178"/>
      <c r="J44" s="178"/>
      <c r="K44" s="176"/>
      <c r="L44" s="178"/>
      <c r="M44" s="177"/>
      <c r="N44" s="35"/>
      <c r="P44" s="162"/>
      <c r="Y44" s="171"/>
      <c r="Z44" s="171"/>
      <c r="AA44" s="171"/>
      <c r="AB44" s="171"/>
      <c r="AC44" s="171"/>
      <c r="AD44" s="171"/>
      <c r="AF44" s="171"/>
      <c r="AG44" s="171"/>
    </row>
    <row r="45" spans="1:33" ht="25.5" customHeight="1">
      <c r="A45" s="173"/>
      <c r="B45" s="12">
        <v>7</v>
      </c>
      <c r="C45" s="174"/>
      <c r="D45" s="175"/>
      <c r="E45" s="176"/>
      <c r="F45" s="177"/>
      <c r="G45" s="174"/>
      <c r="H45" s="178"/>
      <c r="I45" s="178"/>
      <c r="J45" s="178"/>
      <c r="K45" s="176"/>
      <c r="L45" s="178"/>
      <c r="M45" s="177"/>
      <c r="N45" s="35"/>
      <c r="P45" s="162"/>
      <c r="Y45" s="171"/>
      <c r="Z45" s="171"/>
      <c r="AA45" s="171"/>
      <c r="AB45" s="171"/>
      <c r="AC45" s="171"/>
      <c r="AD45" s="171"/>
      <c r="AF45" s="171"/>
      <c r="AG45" s="171"/>
    </row>
    <row r="46" spans="1:33" ht="25.5" customHeight="1">
      <c r="A46" s="173"/>
      <c r="B46" s="12">
        <v>8</v>
      </c>
      <c r="C46" s="174"/>
      <c r="D46" s="175"/>
      <c r="E46" s="176"/>
      <c r="F46" s="177"/>
      <c r="G46" s="174"/>
      <c r="H46" s="178"/>
      <c r="I46" s="178"/>
      <c r="J46" s="178"/>
      <c r="K46" s="176"/>
      <c r="L46" s="178"/>
      <c r="M46" s="177"/>
      <c r="N46" s="35"/>
      <c r="P46" s="162"/>
      <c r="Y46" s="171"/>
      <c r="Z46" s="171"/>
      <c r="AA46" s="171"/>
      <c r="AB46" s="171"/>
      <c r="AC46" s="171"/>
      <c r="AD46" s="171"/>
      <c r="AF46" s="171"/>
      <c r="AG46" s="171"/>
    </row>
    <row r="47" spans="1:33" ht="25.5" customHeight="1">
      <c r="A47" s="173"/>
      <c r="B47" s="12">
        <v>9</v>
      </c>
      <c r="C47" s="174"/>
      <c r="D47" s="175"/>
      <c r="E47" s="176"/>
      <c r="F47" s="177"/>
      <c r="G47" s="174"/>
      <c r="H47" s="178"/>
      <c r="I47" s="178"/>
      <c r="J47" s="178"/>
      <c r="K47" s="176"/>
      <c r="L47" s="178"/>
      <c r="M47" s="177"/>
      <c r="N47" s="35"/>
      <c r="P47" s="162"/>
      <c r="Y47" s="171"/>
      <c r="Z47" s="171"/>
      <c r="AA47" s="171"/>
      <c r="AB47" s="171"/>
      <c r="AC47" s="171"/>
      <c r="AD47" s="171"/>
      <c r="AF47" s="171"/>
      <c r="AG47" s="171"/>
    </row>
    <row r="48" spans="1:33" ht="25.5" customHeight="1" thickBot="1">
      <c r="A48" s="27">
        <f>IF($B$5="","",IF($B$5="長岡工業高等専門学校","長岡高専",IF($B$5="十日町高等学校松之山分校","十日町松之山",$B$5)))</f>
      </c>
      <c r="B48" s="13">
        <v>10</v>
      </c>
      <c r="C48" s="221"/>
      <c r="D48" s="222"/>
      <c r="E48" s="249"/>
      <c r="F48" s="250"/>
      <c r="G48" s="221"/>
      <c r="H48" s="227"/>
      <c r="I48" s="227"/>
      <c r="J48" s="227"/>
      <c r="K48" s="249"/>
      <c r="L48" s="227"/>
      <c r="M48" s="250"/>
      <c r="N48" s="34"/>
      <c r="P48" s="162">
        <f>IF(C48="",IF(Y48&lt;&gt;11111,"選手名(姓)が未入力です",""),IF(Y48=0,"",IF(Y48=11111,"",VLOOKUP(Y48,$AF$20:$AG$38,2)&amp;"が未入力です")))</f>
      </c>
      <c r="Y48" s="171">
        <f>SUM(Z48:AD48)</f>
        <v>11111</v>
      </c>
      <c r="Z48" s="171">
        <f>IF(C48="",1,0)</f>
        <v>1</v>
      </c>
      <c r="AA48" s="171">
        <f>IF(E48="",10,0)</f>
        <v>10</v>
      </c>
      <c r="AB48" s="171">
        <f>IF(G48="",100,0)</f>
        <v>100</v>
      </c>
      <c r="AC48" s="171">
        <f>IF(K48="",1000,0)</f>
        <v>1000</v>
      </c>
      <c r="AD48" s="171">
        <f>IF(N48="",10000,0)</f>
        <v>10000</v>
      </c>
      <c r="AF48" s="171"/>
      <c r="AG48" s="171"/>
    </row>
    <row r="49" ht="8.25" customHeight="1">
      <c r="P49" s="161"/>
    </row>
    <row r="50" spans="1:16" ht="13.5">
      <c r="A50" t="s">
        <v>16</v>
      </c>
      <c r="E50" s="1"/>
      <c r="F50" s="1"/>
      <c r="P50" s="161"/>
    </row>
    <row r="51" spans="5:16" ht="8.25" customHeight="1">
      <c r="E51" s="1"/>
      <c r="F51" s="1"/>
      <c r="P51" s="161"/>
    </row>
    <row r="52" spans="1:16" ht="22.5" customHeight="1">
      <c r="A52" s="251">
        <f>IF($B$5="","",IF($B$5="十日町高等学校松之山分校","十日町",$B$5))</f>
      </c>
      <c r="B52" s="251"/>
      <c r="C52" s="251"/>
      <c r="D52" s="24" t="str">
        <f>IF(A52="長岡工業高等専門学校","長",IF(OR(A52="燕中等",A52="津南中等"),"教育学校長","高等学校長"))</f>
        <v>高等学校長</v>
      </c>
      <c r="E52" s="24"/>
      <c r="F52" s="11"/>
      <c r="G52" s="252"/>
      <c r="H52" s="252"/>
      <c r="I52" s="252"/>
      <c r="J52" s="252"/>
      <c r="K52" s="252"/>
      <c r="L52" s="252"/>
      <c r="M52" s="253"/>
      <c r="N52" s="4" t="s">
        <v>5</v>
      </c>
      <c r="P52" s="162" t="str">
        <f>IF(G52="","校長名が未入力です","")</f>
        <v>校長名が未入力です</v>
      </c>
    </row>
    <row r="55" ht="13.5">
      <c r="A55" s="14"/>
    </row>
  </sheetData>
  <sheetProtection/>
  <mergeCells count="131">
    <mergeCell ref="E35:F35"/>
    <mergeCell ref="E33:F33"/>
    <mergeCell ref="L12:N12"/>
    <mergeCell ref="L13:N13"/>
    <mergeCell ref="L14:N14"/>
    <mergeCell ref="C10:D10"/>
    <mergeCell ref="C11:D11"/>
    <mergeCell ref="C12:D12"/>
    <mergeCell ref="C13:D13"/>
    <mergeCell ref="C14:D14"/>
    <mergeCell ref="G52:M52"/>
    <mergeCell ref="G48:J48"/>
    <mergeCell ref="A13:A14"/>
    <mergeCell ref="B5:G5"/>
    <mergeCell ref="G40:J40"/>
    <mergeCell ref="K40:M40"/>
    <mergeCell ref="G39:J39"/>
    <mergeCell ref="K27:M27"/>
    <mergeCell ref="G19:J19"/>
    <mergeCell ref="K23:M23"/>
    <mergeCell ref="K26:M26"/>
    <mergeCell ref="C40:D40"/>
    <mergeCell ref="A52:C52"/>
    <mergeCell ref="E42:F42"/>
    <mergeCell ref="G42:J42"/>
    <mergeCell ref="K48:M48"/>
    <mergeCell ref="G41:J41"/>
    <mergeCell ref="C42:D42"/>
    <mergeCell ref="C48:D48"/>
    <mergeCell ref="E48:F48"/>
    <mergeCell ref="K32:M32"/>
    <mergeCell ref="G37:M37"/>
    <mergeCell ref="K41:M41"/>
    <mergeCell ref="G25:J25"/>
    <mergeCell ref="E24:F24"/>
    <mergeCell ref="C41:D41"/>
    <mergeCell ref="K39:M39"/>
    <mergeCell ref="E41:F41"/>
    <mergeCell ref="K24:M24"/>
    <mergeCell ref="G26:J26"/>
    <mergeCell ref="K20:M20"/>
    <mergeCell ref="B22:B23"/>
    <mergeCell ref="K42:M42"/>
    <mergeCell ref="G38:J38"/>
    <mergeCell ref="K33:M33"/>
    <mergeCell ref="E27:F27"/>
    <mergeCell ref="E40:F40"/>
    <mergeCell ref="K38:M38"/>
    <mergeCell ref="G27:J27"/>
    <mergeCell ref="G32:J32"/>
    <mergeCell ref="G24:J24"/>
    <mergeCell ref="G23:J23"/>
    <mergeCell ref="E16:F16"/>
    <mergeCell ref="A6:A8"/>
    <mergeCell ref="C24:D24"/>
    <mergeCell ref="G20:J20"/>
    <mergeCell ref="C25:D25"/>
    <mergeCell ref="C26:D26"/>
    <mergeCell ref="C19:D19"/>
    <mergeCell ref="A24:A25"/>
    <mergeCell ref="C37:F37"/>
    <mergeCell ref="E21:F21"/>
    <mergeCell ref="B26:B27"/>
    <mergeCell ref="C35:D35"/>
    <mergeCell ref="C23:D23"/>
    <mergeCell ref="E20:F20"/>
    <mergeCell ref="B3:C3"/>
    <mergeCell ref="C6:N6"/>
    <mergeCell ref="C7:N7"/>
    <mergeCell ref="C8:N8"/>
    <mergeCell ref="C18:F18"/>
    <mergeCell ref="B18:B19"/>
    <mergeCell ref="C16:D16"/>
    <mergeCell ref="K19:M19"/>
    <mergeCell ref="N18:N19"/>
    <mergeCell ref="E39:F39"/>
    <mergeCell ref="E38:F38"/>
    <mergeCell ref="E32:F32"/>
    <mergeCell ref="K21:M21"/>
    <mergeCell ref="G22:J22"/>
    <mergeCell ref="K25:M25"/>
    <mergeCell ref="G33:J33"/>
    <mergeCell ref="E23:F23"/>
    <mergeCell ref="K22:M22"/>
    <mergeCell ref="G21:J21"/>
    <mergeCell ref="C39:D39"/>
    <mergeCell ref="E26:F26"/>
    <mergeCell ref="C33:D33"/>
    <mergeCell ref="A18:A19"/>
    <mergeCell ref="A20:A21"/>
    <mergeCell ref="A22:A23"/>
    <mergeCell ref="C20:D20"/>
    <mergeCell ref="B20:B21"/>
    <mergeCell ref="C22:D22"/>
    <mergeCell ref="C21:D21"/>
    <mergeCell ref="A37:A38"/>
    <mergeCell ref="B37:B38"/>
    <mergeCell ref="A32:A33"/>
    <mergeCell ref="B32:B33"/>
    <mergeCell ref="B24:B25"/>
    <mergeCell ref="A26:A27"/>
    <mergeCell ref="A28:A29"/>
    <mergeCell ref="B28:B29"/>
    <mergeCell ref="A30:A31"/>
    <mergeCell ref="B30:B31"/>
    <mergeCell ref="A1:B1"/>
    <mergeCell ref="C1:N1"/>
    <mergeCell ref="N37:N38"/>
    <mergeCell ref="C38:D38"/>
    <mergeCell ref="G18:M18"/>
    <mergeCell ref="E19:F19"/>
    <mergeCell ref="C27:D27"/>
    <mergeCell ref="C32:D32"/>
    <mergeCell ref="E22:F22"/>
    <mergeCell ref="E25:F25"/>
    <mergeCell ref="C28:D28"/>
    <mergeCell ref="E28:F28"/>
    <mergeCell ref="G28:J28"/>
    <mergeCell ref="K28:M28"/>
    <mergeCell ref="C29:D29"/>
    <mergeCell ref="E29:F29"/>
    <mergeCell ref="G29:J29"/>
    <mergeCell ref="K29:M29"/>
    <mergeCell ref="C30:D30"/>
    <mergeCell ref="E30:F30"/>
    <mergeCell ref="G30:J30"/>
    <mergeCell ref="K30:M30"/>
    <mergeCell ref="C31:D31"/>
    <mergeCell ref="E31:F31"/>
    <mergeCell ref="G31:J31"/>
    <mergeCell ref="K31:M31"/>
  </mergeCells>
  <dataValidations count="8">
    <dataValidation allowBlank="1" showInputMessage="1" showErrorMessage="1" prompt="選手の姓を空白なしで入力してください" imeMode="on" sqref="C21:C33 C20:D20 C40:C48 C39:D39"/>
    <dataValidation allowBlank="1" showInputMessage="1" showErrorMessage="1" prompt="選手の姓を全角ひらがなで入力してください" imeMode="hiragana" sqref="G20:I33 G39:I48"/>
    <dataValidation type="list" allowBlank="1" showInputMessage="1" showErrorMessage="1" prompt="▼ボタンをクリックし、学年を選択してください" sqref="N39:N48 N20:N33">
      <formula1>"３,２,１"</formula1>
    </dataValidation>
    <dataValidation type="list" allowBlank="1" showInputMessage="1" showErrorMessage="1" prompt="▼ボタンをクリックし、性別を選択してください&#10;" sqref="B3:C3">
      <formula1>"男子,女子"</formula1>
    </dataValidation>
    <dataValidation type="list" allowBlank="1" showInputMessage="1" showErrorMessage="1" prompt="▼をクリックして、参加の有無を選択してください" sqref="E16:F16 E35:F35">
      <formula1>"参加,不参加"</formula1>
    </dataValidation>
    <dataValidation type="list" allowBlank="1" showInputMessage="1" showErrorMessage="1" prompt="引率される場合は、▼ボタンをクリックし、○を選択してください" sqref="G12:G14 I12:I14">
      <formula1>"○,"</formula1>
    </dataValidation>
    <dataValidation allowBlank="1" showInputMessage="1" showErrorMessage="1" prompt="選手の名を空白なしで入力してください" imeMode="on" sqref="E20:F33 E39:F48"/>
    <dataValidation allowBlank="1" showInputMessage="1" showErrorMessage="1" prompt="選手の名を全角ひらがなで入力してください" imeMode="hiragana" sqref="K20:M33 K39:M48"/>
  </dataValidation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zoomScalePageLayoutView="0" workbookViewId="0" topLeftCell="A1">
      <selection activeCell="B11" sqref="B11:C11"/>
    </sheetView>
  </sheetViews>
  <sheetFormatPr defaultColWidth="9.00390625" defaultRowHeight="13.5"/>
  <cols>
    <col min="1" max="1" width="12.50390625" style="0" customWidth="1"/>
    <col min="3" max="3" width="6.25390625" style="0" customWidth="1"/>
    <col min="4" max="5" width="5.00390625" style="0" customWidth="1"/>
    <col min="6" max="9" width="6.25390625" style="0" customWidth="1"/>
    <col min="10" max="10" width="2.50390625" style="0" customWidth="1"/>
    <col min="11" max="11" width="3.75390625" style="0" customWidth="1"/>
    <col min="12" max="12" width="6.25390625" style="0" customWidth="1"/>
    <col min="13" max="13" width="11.25390625" style="0" customWidth="1"/>
    <col min="14" max="14" width="8.125" style="0" customWidth="1"/>
  </cols>
  <sheetData>
    <row r="1" spans="1:14" ht="25.5">
      <c r="A1" s="302" t="s">
        <v>200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</row>
    <row r="2" spans="1:14" ht="8.25" customHeight="1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25.5" customHeight="1" thickBot="1">
      <c r="A3" s="51" t="s">
        <v>17</v>
      </c>
      <c r="B3" s="303">
        <f>IF('参加申込書①'!B3="","",'参加申込書①'!B3)</f>
      </c>
      <c r="C3" s="304"/>
      <c r="D3" s="50"/>
      <c r="E3" s="50"/>
      <c r="F3" s="50"/>
      <c r="G3" s="50"/>
      <c r="H3" s="50"/>
      <c r="I3" s="50"/>
      <c r="J3" s="50"/>
      <c r="K3" s="50"/>
      <c r="L3" s="50"/>
      <c r="M3" s="50"/>
      <c r="N3" s="49" t="s">
        <v>170</v>
      </c>
    </row>
    <row r="4" spans="1:14" ht="8.25" customHeight="1" thickBo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ht="25.5" customHeight="1">
      <c r="A5" s="52" t="s">
        <v>0</v>
      </c>
      <c r="B5" s="295">
        <f>IF('参加申込書①'!B5="","",'参加申込書①'!B5)</f>
      </c>
      <c r="C5" s="296"/>
      <c r="D5" s="296"/>
      <c r="E5" s="296"/>
      <c r="F5" s="296"/>
      <c r="G5" s="296"/>
      <c r="H5" s="53">
        <f>IF('参加申込書①'!H5="","",'参加申込書①'!H5)</f>
      </c>
      <c r="I5" s="53"/>
      <c r="J5" s="53"/>
      <c r="K5" s="53"/>
      <c r="L5" s="53"/>
      <c r="M5" s="53"/>
      <c r="N5" s="54"/>
    </row>
    <row r="6" spans="1:14" ht="25.5" customHeight="1">
      <c r="A6" s="305" t="s">
        <v>1</v>
      </c>
      <c r="B6" s="55" t="s">
        <v>2</v>
      </c>
      <c r="C6" s="307">
        <f>IF('参加申込書①'!C6="","",'参加申込書①'!C6)</f>
      </c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9"/>
    </row>
    <row r="7" spans="1:14" ht="25.5" customHeight="1">
      <c r="A7" s="306"/>
      <c r="B7" s="55" t="s">
        <v>3</v>
      </c>
      <c r="C7" s="307">
        <f>IF('参加申込書①'!C7="","",'参加申込書①'!C7)</f>
      </c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9"/>
    </row>
    <row r="8" spans="1:14" ht="25.5" customHeight="1" thickBot="1">
      <c r="A8" s="306"/>
      <c r="B8" s="56" t="s">
        <v>4</v>
      </c>
      <c r="C8" s="307">
        <f>IF('参加申込書①'!C8="","",'参加申込書①'!C8)</f>
      </c>
      <c r="D8" s="308"/>
      <c r="E8" s="308"/>
      <c r="F8" s="310"/>
      <c r="G8" s="310"/>
      <c r="H8" s="310"/>
      <c r="I8" s="310"/>
      <c r="J8" s="310"/>
      <c r="K8" s="310"/>
      <c r="L8" s="310"/>
      <c r="M8" s="310"/>
      <c r="N8" s="311"/>
    </row>
    <row r="9" spans="1:14" ht="25.5" customHeight="1" thickBot="1">
      <c r="A9" s="57" t="s">
        <v>18</v>
      </c>
      <c r="B9" s="312">
        <f>IF('参加申込書①'!B11="","",'参加申込書①'!B11)</f>
      </c>
      <c r="C9" s="313"/>
      <c r="D9" s="313"/>
      <c r="E9" s="58" t="s">
        <v>5</v>
      </c>
      <c r="F9" s="85"/>
      <c r="G9" s="86"/>
      <c r="H9" s="86"/>
      <c r="I9" s="86"/>
      <c r="J9" s="86"/>
      <c r="K9" s="86"/>
      <c r="L9" s="86"/>
      <c r="M9" s="70"/>
      <c r="N9" s="70"/>
    </row>
    <row r="10" spans="1:14" ht="25.5" customHeight="1" thickBot="1">
      <c r="A10" s="60"/>
      <c r="B10" s="61"/>
      <c r="C10" s="61"/>
      <c r="D10" s="61"/>
      <c r="E10" s="62"/>
      <c r="F10" s="63"/>
      <c r="G10" s="63"/>
      <c r="H10" s="64"/>
      <c r="I10" s="64"/>
      <c r="J10" s="59"/>
      <c r="K10" s="59"/>
      <c r="L10" s="50"/>
      <c r="M10" s="50"/>
      <c r="N10" s="50"/>
    </row>
    <row r="11" spans="1:14" ht="25.5" customHeight="1" thickBot="1">
      <c r="A11" s="65" t="s">
        <v>73</v>
      </c>
      <c r="B11" s="300"/>
      <c r="C11" s="301"/>
      <c r="D11" s="66"/>
      <c r="E11" s="62" t="s">
        <v>180</v>
      </c>
      <c r="F11" s="67" t="s">
        <v>181</v>
      </c>
      <c r="G11" s="63" t="s">
        <v>182</v>
      </c>
      <c r="H11" s="64"/>
      <c r="I11" s="64"/>
      <c r="J11" s="59"/>
      <c r="K11" s="59"/>
      <c r="L11" s="50"/>
      <c r="M11" s="50"/>
      <c r="N11" s="50"/>
    </row>
    <row r="12" spans="1:14" ht="25.5" customHeight="1">
      <c r="A12" s="60"/>
      <c r="B12" s="61"/>
      <c r="C12" s="61"/>
      <c r="D12" s="61"/>
      <c r="E12" s="62"/>
      <c r="F12" s="63"/>
      <c r="G12" s="63"/>
      <c r="H12" s="64"/>
      <c r="I12" s="64"/>
      <c r="J12" s="59"/>
      <c r="K12" s="59"/>
      <c r="L12" s="50"/>
      <c r="M12" s="50"/>
      <c r="N12" s="50"/>
    </row>
    <row r="13" spans="1:14" ht="8.25" customHeight="1" thickBo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25.5" customHeight="1" thickBot="1">
      <c r="A14" s="68" t="s">
        <v>168</v>
      </c>
      <c r="B14" s="50"/>
      <c r="C14" s="290" t="s">
        <v>15</v>
      </c>
      <c r="D14" s="291"/>
      <c r="E14" s="228"/>
      <c r="F14" s="229"/>
      <c r="G14" s="50"/>
      <c r="H14" s="50"/>
      <c r="I14" s="50"/>
      <c r="J14" s="50"/>
      <c r="K14" s="50"/>
      <c r="L14" s="50"/>
      <c r="M14" s="50"/>
      <c r="N14" s="50"/>
    </row>
    <row r="15" spans="1:14" ht="8.25" customHeight="1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</row>
    <row r="16" spans="1:14" ht="18.75" customHeight="1">
      <c r="A16" s="69" t="s">
        <v>178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</row>
    <row r="17" spans="1:14" ht="8.25" customHeight="1" thickBot="1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</row>
    <row r="18" spans="1:14" s="1" customFormat="1" ht="15.75" customHeight="1">
      <c r="A18" s="270" t="s">
        <v>0</v>
      </c>
      <c r="B18" s="293" t="s">
        <v>179</v>
      </c>
      <c r="C18" s="274" t="s">
        <v>11</v>
      </c>
      <c r="D18" s="275"/>
      <c r="E18" s="275"/>
      <c r="F18" s="276"/>
      <c r="G18" s="277" t="s">
        <v>14</v>
      </c>
      <c r="H18" s="278"/>
      <c r="I18" s="278"/>
      <c r="J18" s="278"/>
      <c r="K18" s="278"/>
      <c r="L18" s="278"/>
      <c r="M18" s="279"/>
      <c r="N18" s="292" t="s">
        <v>176</v>
      </c>
    </row>
    <row r="19" spans="1:14" s="1" customFormat="1" ht="15.75" customHeight="1" thickBot="1">
      <c r="A19" s="271"/>
      <c r="B19" s="294"/>
      <c r="C19" s="282" t="s">
        <v>12</v>
      </c>
      <c r="D19" s="283"/>
      <c r="E19" s="284" t="s">
        <v>13</v>
      </c>
      <c r="F19" s="285"/>
      <c r="G19" s="286" t="s">
        <v>19</v>
      </c>
      <c r="H19" s="287"/>
      <c r="I19" s="287"/>
      <c r="J19" s="287"/>
      <c r="K19" s="288" t="s">
        <v>20</v>
      </c>
      <c r="L19" s="287"/>
      <c r="M19" s="289"/>
      <c r="N19" s="281"/>
    </row>
    <row r="20" spans="1:14" ht="25.5" customHeight="1">
      <c r="A20" s="297">
        <f>IF($B$5="","",IF($B$5="長岡工業高等専門学校","長岡高専",IF($B$5="十日町高等学校松之山分校","十日町松之山",$B$5)))</f>
      </c>
      <c r="B20" s="71" t="s">
        <v>177</v>
      </c>
      <c r="C20" s="219"/>
      <c r="D20" s="220"/>
      <c r="E20" s="225"/>
      <c r="F20" s="226"/>
      <c r="G20" s="219"/>
      <c r="H20" s="247"/>
      <c r="I20" s="247"/>
      <c r="J20" s="220"/>
      <c r="K20" s="225"/>
      <c r="L20" s="247"/>
      <c r="M20" s="226"/>
      <c r="N20" s="40"/>
    </row>
    <row r="21" spans="1:14" ht="25.5" customHeight="1">
      <c r="A21" s="298"/>
      <c r="B21" s="72" t="s">
        <v>172</v>
      </c>
      <c r="C21" s="194"/>
      <c r="D21" s="195"/>
      <c r="E21" s="196"/>
      <c r="F21" s="197"/>
      <c r="G21" s="194"/>
      <c r="H21" s="198"/>
      <c r="I21" s="198"/>
      <c r="J21" s="195"/>
      <c r="K21" s="196"/>
      <c r="L21" s="198"/>
      <c r="M21" s="197"/>
      <c r="N21" s="41"/>
    </row>
    <row r="22" spans="1:14" ht="25.5" customHeight="1">
      <c r="A22" s="298"/>
      <c r="B22" s="72" t="s">
        <v>173</v>
      </c>
      <c r="C22" s="194"/>
      <c r="D22" s="195"/>
      <c r="E22" s="196"/>
      <c r="F22" s="197"/>
      <c r="G22" s="194"/>
      <c r="H22" s="198"/>
      <c r="I22" s="198"/>
      <c r="J22" s="195"/>
      <c r="K22" s="196"/>
      <c r="L22" s="198"/>
      <c r="M22" s="197"/>
      <c r="N22" s="36"/>
    </row>
    <row r="23" spans="1:14" ht="25.5" customHeight="1">
      <c r="A23" s="298"/>
      <c r="B23" s="72" t="s">
        <v>61</v>
      </c>
      <c r="C23" s="194"/>
      <c r="D23" s="195"/>
      <c r="E23" s="196"/>
      <c r="F23" s="197"/>
      <c r="G23" s="194"/>
      <c r="H23" s="198"/>
      <c r="I23" s="198"/>
      <c r="J23" s="195"/>
      <c r="K23" s="196"/>
      <c r="L23" s="198"/>
      <c r="M23" s="197"/>
      <c r="N23" s="35"/>
    </row>
    <row r="24" spans="1:14" ht="25.5" customHeight="1">
      <c r="A24" s="298"/>
      <c r="B24" s="72" t="s">
        <v>62</v>
      </c>
      <c r="C24" s="194"/>
      <c r="D24" s="195"/>
      <c r="E24" s="196"/>
      <c r="F24" s="197"/>
      <c r="G24" s="194"/>
      <c r="H24" s="198"/>
      <c r="I24" s="198"/>
      <c r="J24" s="195"/>
      <c r="K24" s="196"/>
      <c r="L24" s="198"/>
      <c r="M24" s="197"/>
      <c r="N24" s="36"/>
    </row>
    <row r="25" spans="1:14" ht="25.5" customHeight="1">
      <c r="A25" s="298"/>
      <c r="B25" s="72" t="s">
        <v>63</v>
      </c>
      <c r="C25" s="194"/>
      <c r="D25" s="195"/>
      <c r="E25" s="196"/>
      <c r="F25" s="197"/>
      <c r="G25" s="194"/>
      <c r="H25" s="198"/>
      <c r="I25" s="198"/>
      <c r="J25" s="195"/>
      <c r="K25" s="196"/>
      <c r="L25" s="198"/>
      <c r="M25" s="197"/>
      <c r="N25" s="35"/>
    </row>
    <row r="26" spans="1:14" ht="25.5" customHeight="1">
      <c r="A26" s="298"/>
      <c r="B26" s="72" t="s">
        <v>64</v>
      </c>
      <c r="C26" s="194"/>
      <c r="D26" s="195"/>
      <c r="E26" s="196"/>
      <c r="F26" s="197"/>
      <c r="G26" s="194"/>
      <c r="H26" s="198"/>
      <c r="I26" s="198"/>
      <c r="J26" s="195"/>
      <c r="K26" s="196"/>
      <c r="L26" s="198"/>
      <c r="M26" s="197"/>
      <c r="N26" s="36"/>
    </row>
    <row r="27" spans="1:14" ht="25.5" customHeight="1">
      <c r="A27" s="298"/>
      <c r="B27" s="72" t="s">
        <v>65</v>
      </c>
      <c r="C27" s="194"/>
      <c r="D27" s="195"/>
      <c r="E27" s="196"/>
      <c r="F27" s="197"/>
      <c r="G27" s="194"/>
      <c r="H27" s="198"/>
      <c r="I27" s="198"/>
      <c r="J27" s="195"/>
      <c r="K27" s="196"/>
      <c r="L27" s="198"/>
      <c r="M27" s="197"/>
      <c r="N27" s="35"/>
    </row>
    <row r="28" spans="1:14" ht="25.5" customHeight="1">
      <c r="A28" s="298"/>
      <c r="B28" s="72" t="s">
        <v>174</v>
      </c>
      <c r="C28" s="194"/>
      <c r="D28" s="195"/>
      <c r="E28" s="196"/>
      <c r="F28" s="197"/>
      <c r="G28" s="194"/>
      <c r="H28" s="198"/>
      <c r="I28" s="198"/>
      <c r="J28" s="195"/>
      <c r="K28" s="196"/>
      <c r="L28" s="198"/>
      <c r="M28" s="197"/>
      <c r="N28" s="36"/>
    </row>
    <row r="29" spans="1:14" ht="25.5" customHeight="1" thickBot="1">
      <c r="A29" s="299"/>
      <c r="B29" s="73" t="s">
        <v>175</v>
      </c>
      <c r="C29" s="221"/>
      <c r="D29" s="222"/>
      <c r="E29" s="249"/>
      <c r="F29" s="250"/>
      <c r="G29" s="221"/>
      <c r="H29" s="227"/>
      <c r="I29" s="227"/>
      <c r="J29" s="222"/>
      <c r="K29" s="249"/>
      <c r="L29" s="227"/>
      <c r="M29" s="250"/>
      <c r="N29" s="37"/>
    </row>
    <row r="30" spans="1:14" ht="25.5" customHeight="1" thickBo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</row>
    <row r="31" spans="1:14" ht="25.5" customHeight="1" thickBot="1">
      <c r="A31" s="68" t="s">
        <v>169</v>
      </c>
      <c r="B31" s="50"/>
      <c r="C31" s="290" t="s">
        <v>15</v>
      </c>
      <c r="D31" s="291"/>
      <c r="E31" s="228"/>
      <c r="F31" s="229"/>
      <c r="G31" s="50"/>
      <c r="H31" s="50"/>
      <c r="I31" s="50"/>
      <c r="J31" s="50"/>
      <c r="K31" s="50"/>
      <c r="L31" s="50"/>
      <c r="M31" s="50"/>
      <c r="N31" s="50"/>
    </row>
    <row r="32" spans="1:14" ht="8.25" customHeight="1">
      <c r="A32" s="68"/>
      <c r="B32" s="50"/>
      <c r="C32" s="59"/>
      <c r="D32" s="59"/>
      <c r="E32" s="61"/>
      <c r="F32" s="61"/>
      <c r="G32" s="50"/>
      <c r="H32" s="50"/>
      <c r="I32" s="50"/>
      <c r="J32" s="50"/>
      <c r="K32" s="50"/>
      <c r="L32" s="50"/>
      <c r="M32" s="50"/>
      <c r="N32" s="50"/>
    </row>
    <row r="33" spans="1:14" ht="18.75">
      <c r="A33" s="74" t="s">
        <v>184</v>
      </c>
      <c r="B33" s="50"/>
      <c r="C33" s="59"/>
      <c r="D33" s="59"/>
      <c r="E33" s="61"/>
      <c r="F33" s="61"/>
      <c r="G33" s="50"/>
      <c r="H33" s="50"/>
      <c r="I33" s="50"/>
      <c r="J33" s="50"/>
      <c r="K33" s="50"/>
      <c r="L33" s="50"/>
      <c r="M33" s="50"/>
      <c r="N33" s="50"/>
    </row>
    <row r="34" spans="1:14" ht="8.25" customHeight="1" thickBot="1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</row>
    <row r="35" spans="1:14" ht="15.75" customHeight="1">
      <c r="A35" s="270" t="s">
        <v>0</v>
      </c>
      <c r="B35" s="272" t="s">
        <v>10</v>
      </c>
      <c r="C35" s="274" t="s">
        <v>11</v>
      </c>
      <c r="D35" s="275"/>
      <c r="E35" s="275"/>
      <c r="F35" s="276"/>
      <c r="G35" s="277" t="s">
        <v>14</v>
      </c>
      <c r="H35" s="278"/>
      <c r="I35" s="278"/>
      <c r="J35" s="278"/>
      <c r="K35" s="278"/>
      <c r="L35" s="278"/>
      <c r="M35" s="279"/>
      <c r="N35" s="280" t="s">
        <v>6</v>
      </c>
    </row>
    <row r="36" spans="1:14" s="1" customFormat="1" ht="15.75" customHeight="1" thickBot="1">
      <c r="A36" s="271"/>
      <c r="B36" s="273"/>
      <c r="C36" s="282" t="s">
        <v>12</v>
      </c>
      <c r="D36" s="283"/>
      <c r="E36" s="284" t="s">
        <v>13</v>
      </c>
      <c r="F36" s="285"/>
      <c r="G36" s="286" t="s">
        <v>19</v>
      </c>
      <c r="H36" s="287"/>
      <c r="I36" s="287"/>
      <c r="J36" s="287"/>
      <c r="K36" s="288" t="s">
        <v>20</v>
      </c>
      <c r="L36" s="287"/>
      <c r="M36" s="289"/>
      <c r="N36" s="281"/>
    </row>
    <row r="37" spans="1:14" ht="25.5" customHeight="1">
      <c r="A37" s="75">
        <f>IF($B$5="","",IF($B$5="長岡工業高等専門学校","長岡高専",IF($B$5="十日町高等学校松之山分校","十日町松之山",$B$5)))</f>
      </c>
      <c r="B37" s="76">
        <v>1</v>
      </c>
      <c r="C37" s="219"/>
      <c r="D37" s="220"/>
      <c r="E37" s="225"/>
      <c r="F37" s="226"/>
      <c r="G37" s="219"/>
      <c r="H37" s="247"/>
      <c r="I37" s="247"/>
      <c r="J37" s="220"/>
      <c r="K37" s="225"/>
      <c r="L37" s="247"/>
      <c r="M37" s="226"/>
      <c r="N37" s="42">
        <f>+IF(C37="","",1)</f>
      </c>
    </row>
    <row r="38" spans="1:14" ht="25.5" customHeight="1" thickBot="1">
      <c r="A38" s="77">
        <f>IF($B$5="","",IF($B$5="長岡工業高等専門学校","長岡高専",IF($B$5="十日町高等学校松之山分校","十日町松之山",$B$5)))</f>
      </c>
      <c r="B38" s="78">
        <v>2</v>
      </c>
      <c r="C38" s="221"/>
      <c r="D38" s="222"/>
      <c r="E38" s="249"/>
      <c r="F38" s="250"/>
      <c r="G38" s="221"/>
      <c r="H38" s="227"/>
      <c r="I38" s="227"/>
      <c r="J38" s="222"/>
      <c r="K38" s="249"/>
      <c r="L38" s="227"/>
      <c r="M38" s="250"/>
      <c r="N38" s="43">
        <f>+IF(C38="","",1)</f>
      </c>
    </row>
    <row r="39" spans="1:14" ht="25.5" customHeight="1">
      <c r="A39" s="79"/>
      <c r="B39" s="80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50"/>
    </row>
    <row r="40" spans="1:14" ht="8.25" customHeight="1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</row>
    <row r="41" spans="1:14" ht="13.5">
      <c r="A41" s="50" t="s">
        <v>16</v>
      </c>
      <c r="B41" s="50"/>
      <c r="C41" s="50"/>
      <c r="D41" s="50"/>
      <c r="E41" s="81"/>
      <c r="F41" s="81"/>
      <c r="G41" s="50"/>
      <c r="H41" s="50"/>
      <c r="I41" s="50"/>
      <c r="J41" s="50"/>
      <c r="K41" s="50"/>
      <c r="L41" s="50"/>
      <c r="M41" s="50"/>
      <c r="N41" s="50"/>
    </row>
    <row r="42" spans="1:14" ht="8.25" customHeight="1">
      <c r="A42" s="50"/>
      <c r="B42" s="50"/>
      <c r="C42" s="50"/>
      <c r="D42" s="50"/>
      <c r="E42" s="81"/>
      <c r="F42" s="81"/>
      <c r="G42" s="50"/>
      <c r="H42" s="50"/>
      <c r="I42" s="50"/>
      <c r="J42" s="50"/>
      <c r="K42" s="50"/>
      <c r="L42" s="50"/>
      <c r="M42" s="50"/>
      <c r="N42" s="50"/>
    </row>
    <row r="43" spans="1:14" ht="22.5" customHeight="1">
      <c r="A43" s="267">
        <f>IF('参加申込書①'!A52="","",'参加申込書①'!A52)</f>
      </c>
      <c r="B43" s="267"/>
      <c r="C43" s="267"/>
      <c r="D43" s="82" t="str">
        <f>IF(A43="長岡工業高等専門学校","長",IF(OR(A43="燕中等",A43="津南中等"),"教育学校長","高等学校長"))</f>
        <v>高等学校長</v>
      </c>
      <c r="E43" s="82"/>
      <c r="F43" s="83"/>
      <c r="G43" s="268">
        <f>IF('参加申込書①'!G52="","",'参加申込書①'!G52)</f>
      </c>
      <c r="H43" s="268"/>
      <c r="I43" s="268"/>
      <c r="J43" s="268"/>
      <c r="K43" s="268"/>
      <c r="L43" s="268"/>
      <c r="M43" s="269"/>
      <c r="N43" s="84" t="s">
        <v>5</v>
      </c>
    </row>
    <row r="46" ht="13.5">
      <c r="A46" s="14"/>
    </row>
  </sheetData>
  <sheetProtection/>
  <mergeCells count="82">
    <mergeCell ref="B5:G5"/>
    <mergeCell ref="A20:A29"/>
    <mergeCell ref="B11:C11"/>
    <mergeCell ref="A1:N1"/>
    <mergeCell ref="B3:C3"/>
    <mergeCell ref="A6:A8"/>
    <mergeCell ref="C6:N6"/>
    <mergeCell ref="C7:N7"/>
    <mergeCell ref="C8:N8"/>
    <mergeCell ref="B9:D9"/>
    <mergeCell ref="C14:D14"/>
    <mergeCell ref="E14:F14"/>
    <mergeCell ref="A18:A19"/>
    <mergeCell ref="B18:B19"/>
    <mergeCell ref="C18:F18"/>
    <mergeCell ref="G18:M18"/>
    <mergeCell ref="N18:N19"/>
    <mergeCell ref="C19:D19"/>
    <mergeCell ref="E19:F19"/>
    <mergeCell ref="G19:J19"/>
    <mergeCell ref="K19:M19"/>
    <mergeCell ref="C20:D20"/>
    <mergeCell ref="E20:F20"/>
    <mergeCell ref="G20:J20"/>
    <mergeCell ref="K20:M20"/>
    <mergeCell ref="C21:D21"/>
    <mergeCell ref="E21:F21"/>
    <mergeCell ref="G21:J21"/>
    <mergeCell ref="K21:M21"/>
    <mergeCell ref="C22:D22"/>
    <mergeCell ref="E22:F22"/>
    <mergeCell ref="G22:J22"/>
    <mergeCell ref="K22:M22"/>
    <mergeCell ref="C23:D23"/>
    <mergeCell ref="E23:F23"/>
    <mergeCell ref="G23:J23"/>
    <mergeCell ref="K23:M23"/>
    <mergeCell ref="C24:D24"/>
    <mergeCell ref="E24:F24"/>
    <mergeCell ref="G24:J24"/>
    <mergeCell ref="K24:M24"/>
    <mergeCell ref="C25:D25"/>
    <mergeCell ref="E25:F25"/>
    <mergeCell ref="G25:J25"/>
    <mergeCell ref="K25:M25"/>
    <mergeCell ref="C26:D26"/>
    <mergeCell ref="E26:F26"/>
    <mergeCell ref="G26:J26"/>
    <mergeCell ref="K26:M26"/>
    <mergeCell ref="C27:D27"/>
    <mergeCell ref="E27:F27"/>
    <mergeCell ref="G27:J27"/>
    <mergeCell ref="K27:M27"/>
    <mergeCell ref="C28:D28"/>
    <mergeCell ref="E28:F28"/>
    <mergeCell ref="G28:J28"/>
    <mergeCell ref="K28:M28"/>
    <mergeCell ref="C29:D29"/>
    <mergeCell ref="E29:F29"/>
    <mergeCell ref="G29:J29"/>
    <mergeCell ref="K29:M29"/>
    <mergeCell ref="C31:D31"/>
    <mergeCell ref="E31:F31"/>
    <mergeCell ref="A35:A36"/>
    <mergeCell ref="B35:B36"/>
    <mergeCell ref="C35:F35"/>
    <mergeCell ref="G35:M35"/>
    <mergeCell ref="N35:N36"/>
    <mergeCell ref="C36:D36"/>
    <mergeCell ref="E36:F36"/>
    <mergeCell ref="G36:J36"/>
    <mergeCell ref="K36:M36"/>
    <mergeCell ref="A43:C43"/>
    <mergeCell ref="G43:M43"/>
    <mergeCell ref="C37:D37"/>
    <mergeCell ref="E37:F37"/>
    <mergeCell ref="G37:J37"/>
    <mergeCell ref="K37:M37"/>
    <mergeCell ref="C38:D38"/>
    <mergeCell ref="E38:F38"/>
    <mergeCell ref="G38:J38"/>
    <mergeCell ref="K38:M38"/>
  </mergeCells>
  <dataValidations count="7">
    <dataValidation allowBlank="1" showInputMessage="1" showErrorMessage="1" prompt="選手の名を全角ひらがなで入力してください" imeMode="hiragana" sqref="K20:K29 K37:K39 L39:M39"/>
    <dataValidation allowBlank="1" showInputMessage="1" showErrorMessage="1" prompt="選手の名を空白なしで入力してください" imeMode="on" sqref="E20:E29 E37:E39 F39"/>
    <dataValidation type="list" allowBlank="1" showInputMessage="1" showErrorMessage="1" prompt="▼をクリックして、参加の有無を選択してください" sqref="E14:F14 E31:F31">
      <formula1>"参加,不参加"</formula1>
    </dataValidation>
    <dataValidation allowBlank="1" showInputMessage="1" showErrorMessage="1" prompt="選手の姓を全角ひらがなで入力してください" imeMode="hiragana" sqref="G20:G29 G37:G39 H39:I39"/>
    <dataValidation allowBlank="1" showInputMessage="1" showErrorMessage="1" prompt="選手の姓を空白なしで入力してください" imeMode="on" sqref="C20:C29 C37:C39"/>
    <dataValidation type="list" allowBlank="1" showInputMessage="1" showErrorMessage="1" prompt="▼ボタンをクリックし、一般か学年を選択してください" sqref="N22">
      <formula1>"一般,３,２,１"</formula1>
    </dataValidation>
    <dataValidation type="list" allowBlank="1" showInputMessage="1" showErrorMessage="1" prompt="▼ボタンをクリックし、学年を選択してください" sqref="N23:N29">
      <formula1>"２,１"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89" bestFit="1" customWidth="1"/>
    <col min="2" max="2" width="7.50390625" style="89" bestFit="1" customWidth="1"/>
    <col min="3" max="4" width="9.50390625" style="89" customWidth="1"/>
    <col min="5" max="6" width="12.50390625" style="89" customWidth="1"/>
    <col min="7" max="7" width="5.25390625" style="89" bestFit="1" customWidth="1"/>
    <col min="8" max="8" width="4.625" style="89" customWidth="1"/>
    <col min="9" max="9" width="10.875" style="89" customWidth="1"/>
    <col min="10" max="11" width="11.00390625" style="89" customWidth="1"/>
    <col min="12" max="12" width="4.625" style="89" bestFit="1" customWidth="1"/>
    <col min="13" max="18" width="3.75390625" style="89" customWidth="1"/>
    <col min="19" max="19" width="4.625" style="89" bestFit="1" customWidth="1"/>
    <col min="20" max="16384" width="9.00390625" style="89" customWidth="1"/>
  </cols>
  <sheetData>
    <row r="1" spans="1:7" ht="14.25" thickBot="1">
      <c r="A1" s="87">
        <f>IF('参加申込書①'!B3="","",'参加申込書①'!B3)</f>
      </c>
      <c r="B1" s="88" t="s">
        <v>68</v>
      </c>
      <c r="C1" s="340">
        <f>IF('参加申込書①'!$B$5="","",VLOOKUP('参加申込書①'!$B$5,'加盟校'!$D$1:$F$33,3))</f>
      </c>
      <c r="D1" s="341"/>
      <c r="E1" s="341"/>
      <c r="F1" s="341"/>
      <c r="G1" s="342"/>
    </row>
    <row r="2" spans="1:7" ht="14.25" thickBot="1">
      <c r="A2" s="335" t="s">
        <v>67</v>
      </c>
      <c r="B2" s="336"/>
      <c r="C2" s="337">
        <f>IF(C1="","",VLOOKUP(C1,'加盟校'!$A$1:$C$33,3))</f>
      </c>
      <c r="D2" s="338"/>
      <c r="E2" s="338"/>
      <c r="F2" s="338"/>
      <c r="G2" s="339"/>
    </row>
    <row r="3" spans="1:10" ht="21.75" thickBot="1">
      <c r="A3" s="343" t="s">
        <v>187</v>
      </c>
      <c r="B3" s="90" t="s">
        <v>171</v>
      </c>
      <c r="C3" s="91">
        <f>IF('参加申込書②'!C20="","",'参加申込書②'!C20)</f>
      </c>
      <c r="D3" s="92">
        <f>IF('参加申込書②'!E20="","",'参加申込書②'!E20)</f>
      </c>
      <c r="E3" s="91">
        <f>IF('参加申込書②'!G20="","",'参加申込書②'!G20)</f>
      </c>
      <c r="F3" s="92">
        <f>IF('参加申込書②'!K20="","",'参加申込書②'!K20)</f>
      </c>
      <c r="G3" s="93">
        <f>IF('参加申込書②'!N20="","",'参加申込書②'!N20)</f>
      </c>
      <c r="I3" s="94" t="s">
        <v>73</v>
      </c>
      <c r="J3" s="95">
        <f>IF(OR('参加申込書①'!L13="",'参加申込書①'!L13=0),"",'参加申込書①'!L13)</f>
      </c>
    </row>
    <row r="4" spans="1:11" ht="21">
      <c r="A4" s="344"/>
      <c r="B4" s="96" t="s">
        <v>172</v>
      </c>
      <c r="C4" s="97">
        <f>IF('参加申込書②'!C21="","",'参加申込書②'!C21)</f>
      </c>
      <c r="D4" s="98">
        <f>IF('参加申込書②'!E21="","",'参加申込書②'!E21)</f>
      </c>
      <c r="E4" s="97">
        <f>IF('参加申込書②'!G21="","",'参加申込書②'!G21)</f>
      </c>
      <c r="F4" s="98">
        <f>IF('参加申込書②'!K21="","",'参加申込書②'!K21)</f>
      </c>
      <c r="G4" s="99">
        <f>IF('参加申込書②'!N21="","",'参加申込書②'!N21)</f>
      </c>
      <c r="H4" s="100"/>
      <c r="I4" s="100"/>
      <c r="J4" s="100"/>
      <c r="K4" s="100"/>
    </row>
    <row r="5" spans="1:18" ht="21">
      <c r="A5" s="344"/>
      <c r="B5" s="96" t="s">
        <v>188</v>
      </c>
      <c r="C5" s="97">
        <f>IF('参加申込書②'!C22="","",'参加申込書②'!C22)</f>
      </c>
      <c r="D5" s="98">
        <f>IF('参加申込書②'!E22="","",'参加申込書②'!E22)</f>
      </c>
      <c r="E5" s="97">
        <f>IF('参加申込書②'!G22="","",'参加申込書②'!G22)</f>
      </c>
      <c r="F5" s="98">
        <f>IF('参加申込書②'!K22="","",'参加申込書②'!K22)</f>
      </c>
      <c r="G5" s="99">
        <f>IF('参加申込書②'!N22="","",IF('参加申込書②'!N22="一般","",'参加申込書②'!N22))</f>
      </c>
      <c r="H5" s="100"/>
      <c r="I5" s="101" t="s">
        <v>189</v>
      </c>
      <c r="J5" s="101"/>
      <c r="K5" s="101"/>
      <c r="L5" s="102"/>
      <c r="M5" s="102"/>
      <c r="N5" s="102"/>
      <c r="O5" s="102"/>
      <c r="P5" s="102"/>
      <c r="Q5" s="102"/>
      <c r="R5" s="102"/>
    </row>
    <row r="6" spans="1:11" ht="21">
      <c r="A6" s="344"/>
      <c r="B6" s="96" t="s">
        <v>61</v>
      </c>
      <c r="C6" s="97">
        <f>IF('参加申込書②'!C23="","",'参加申込書②'!C23)</f>
      </c>
      <c r="D6" s="98">
        <f>IF('参加申込書②'!E23="","",'参加申込書②'!E23)</f>
      </c>
      <c r="E6" s="97">
        <f>IF('参加申込書②'!G23="","",'参加申込書②'!G23)</f>
      </c>
      <c r="F6" s="98">
        <f>IF('参加申込書②'!K23="","",'参加申込書②'!K23)</f>
      </c>
      <c r="G6" s="99">
        <f>IF('参加申込書②'!N23="","",'参加申込書②'!N23)</f>
      </c>
      <c r="H6" s="100"/>
      <c r="I6" s="100"/>
      <c r="J6" s="100"/>
      <c r="K6" s="100"/>
    </row>
    <row r="7" spans="1:26" ht="21">
      <c r="A7" s="344"/>
      <c r="B7" s="96" t="s">
        <v>62</v>
      </c>
      <c r="C7" s="97">
        <f>IF('参加申込書②'!C24="","",'参加申込書②'!C24)</f>
      </c>
      <c r="D7" s="98">
        <f>IF('参加申込書②'!E24="","",'参加申込書②'!E24)</f>
      </c>
      <c r="E7" s="97">
        <f>IF('参加申込書②'!G24="","",'参加申込書②'!G24)</f>
      </c>
      <c r="F7" s="98">
        <f>IF('参加申込書②'!K24="","",'参加申込書②'!K24)</f>
      </c>
      <c r="G7" s="99">
        <f>IF('参加申込書②'!N24="","",'参加申込書②'!N24)</f>
      </c>
      <c r="H7" s="100"/>
      <c r="I7" s="164" t="s">
        <v>297</v>
      </c>
      <c r="J7" s="164" t="s">
        <v>298</v>
      </c>
      <c r="K7" s="103"/>
      <c r="L7" s="157" t="s">
        <v>180</v>
      </c>
      <c r="M7" s="158" t="s">
        <v>202</v>
      </c>
      <c r="N7" s="158"/>
      <c r="O7" s="158"/>
      <c r="P7" s="158"/>
      <c r="Q7" s="158"/>
      <c r="R7" s="159"/>
      <c r="S7" s="159"/>
      <c r="T7" s="159"/>
      <c r="U7" s="159"/>
      <c r="V7" s="159"/>
      <c r="W7" s="159"/>
      <c r="X7" s="159"/>
      <c r="Y7" s="159"/>
      <c r="Z7" s="159"/>
    </row>
    <row r="8" spans="1:11" ht="21">
      <c r="A8" s="344"/>
      <c r="B8" s="96" t="s">
        <v>63</v>
      </c>
      <c r="C8" s="97">
        <f>IF('参加申込書②'!C25="","",'参加申込書②'!C25)</f>
      </c>
      <c r="D8" s="98">
        <f>IF('参加申込書②'!E25="","",'参加申込書②'!E25)</f>
      </c>
      <c r="E8" s="97">
        <f>IF('参加申込書②'!G25="","",'参加申込書②'!G25)</f>
      </c>
      <c r="F8" s="98">
        <f>IF('参加申込書②'!K25="","",'参加申込書②'!K25)</f>
      </c>
      <c r="G8" s="99">
        <f>IF('参加申込書②'!N25="","",'参加申込書②'!N25)</f>
      </c>
      <c r="H8" s="100"/>
      <c r="I8" s="104">
        <f>+IF(I12=0,"",IF(I12=111,I9&amp;"・"&amp;I10&amp;"・"&amp;I11,IF(I12=101,I9&amp;"・"&amp;I11,IF(I12=110,I10&amp;"・"&amp;I11,IF(I12=11,I9&amp;"・"&amp;I10,IF(I12=1,I9,IF(I12=10,I10,I11)))))))</f>
      </c>
      <c r="J8" s="104">
        <f>+IF(J12=111,J9&amp;"・"&amp;J10&amp;"・"&amp;J11,IF(J12=101,J9&amp;"・"&amp;J11,IF(J12=110,J10&amp;"・"&amp;J11,IF(J12=11,J9&amp;"・"&amp;J10,IF(J12=1,J9,IF(J12=10,J10,J11))))))</f>
      </c>
      <c r="K8" s="105"/>
    </row>
    <row r="9" spans="1:26" ht="21">
      <c r="A9" s="344"/>
      <c r="B9" s="96" t="s">
        <v>64</v>
      </c>
      <c r="C9" s="97">
        <f>IF('参加申込書②'!C26="","",'参加申込書②'!C26)</f>
      </c>
      <c r="D9" s="98">
        <f>IF('参加申込書②'!E26="","",'参加申込書②'!E26)</f>
      </c>
      <c r="E9" s="97">
        <f>IF('参加申込書②'!G26="","",'参加申込書②'!G26)</f>
      </c>
      <c r="F9" s="98">
        <f>IF('参加申込書②'!K26="","",'参加申込書②'!K26)</f>
      </c>
      <c r="G9" s="99">
        <f>IF('参加申込書②'!N26="","",'参加申込書②'!N26)</f>
      </c>
      <c r="H9" s="100"/>
      <c r="I9" s="104">
        <f>+IF('参加申込書①'!G12="○",'参加申込書①'!$B12&amp;'参加申込書①'!$C12,"")</f>
      </c>
      <c r="J9" s="104">
        <f>+IF('参加申込書①'!I12="○",'参加申込書①'!$B12&amp;'参加申込書①'!$C12,"")</f>
      </c>
      <c r="K9" s="105"/>
      <c r="M9" s="314" t="s">
        <v>51</v>
      </c>
      <c r="N9" s="315"/>
      <c r="O9" s="315"/>
      <c r="P9" s="315"/>
      <c r="Q9" s="315"/>
      <c r="R9" s="316"/>
      <c r="S9" s="157" t="s">
        <v>180</v>
      </c>
      <c r="T9" s="158" t="s">
        <v>203</v>
      </c>
      <c r="U9" s="159"/>
      <c r="V9" s="159"/>
      <c r="W9" s="159"/>
      <c r="X9" s="159"/>
      <c r="Y9" s="159"/>
      <c r="Z9" s="159"/>
    </row>
    <row r="10" spans="1:11" ht="21">
      <c r="A10" s="344"/>
      <c r="B10" s="96" t="s">
        <v>65</v>
      </c>
      <c r="C10" s="97">
        <f>IF('参加申込書②'!C27="","",'参加申込書②'!C27)</f>
      </c>
      <c r="D10" s="98">
        <f>IF('参加申込書②'!E27="","",'参加申込書②'!E27)</f>
      </c>
      <c r="E10" s="97">
        <f>IF('参加申込書②'!G27="","",'参加申込書②'!G27)</f>
      </c>
      <c r="F10" s="98">
        <f>IF('参加申込書②'!K27="","",'参加申込書②'!K27)</f>
      </c>
      <c r="G10" s="99">
        <f>IF('参加申込書②'!N27="","",'参加申込書②'!N27)</f>
      </c>
      <c r="I10" s="104">
        <f>+IF('参加申込書①'!G13="○",'参加申込書①'!$B13&amp;'参加申込書①'!$C13,"")</f>
      </c>
      <c r="J10" s="104">
        <f>+IF('参加申込書①'!I13="○",'参加申込書①'!$B13&amp;'参加申込書①'!$C13,"")</f>
      </c>
      <c r="K10" s="105"/>
    </row>
    <row r="11" spans="1:18" ht="21">
      <c r="A11" s="344"/>
      <c r="B11" s="96" t="s">
        <v>174</v>
      </c>
      <c r="C11" s="97">
        <f>IF('参加申込書②'!C28="","",'参加申込書②'!C28)</f>
      </c>
      <c r="D11" s="98">
        <f>IF('参加申込書②'!E28="","",'参加申込書②'!E28)</f>
      </c>
      <c r="E11" s="97">
        <f>IF('参加申込書②'!G28="","",'参加申込書②'!G28)</f>
      </c>
      <c r="F11" s="98">
        <f>IF('参加申込書②'!K28="","",'参加申込書②'!K28)</f>
      </c>
      <c r="G11" s="99">
        <f>IF('参加申込書②'!N28="","",'参加申込書②'!N28)</f>
      </c>
      <c r="H11" s="100"/>
      <c r="I11" s="104">
        <f>+IF('参加申込書①'!G14="○",'参加申込書①'!$B14&amp;'参加申込書①'!$C14,"")</f>
      </c>
      <c r="J11" s="104">
        <f>+IF('参加申込書①'!I14="○",'参加申込書①'!$B14&amp;'参加申込書①'!$C14,"")</f>
      </c>
      <c r="K11" s="105"/>
      <c r="M11" s="317" t="s">
        <v>12</v>
      </c>
      <c r="N11" s="318"/>
      <c r="O11" s="319"/>
      <c r="P11" s="319" t="s">
        <v>13</v>
      </c>
      <c r="Q11" s="320"/>
      <c r="R11" s="321"/>
    </row>
    <row r="12" spans="1:26" ht="21.75" thickBot="1">
      <c r="A12" s="344"/>
      <c r="B12" s="96" t="s">
        <v>175</v>
      </c>
      <c r="C12" s="106">
        <f>IF('参加申込書②'!C29="","",'参加申込書②'!C29)</f>
      </c>
      <c r="D12" s="107">
        <f>IF('参加申込書②'!E29="","",'参加申込書②'!E29)</f>
      </c>
      <c r="E12" s="106">
        <f>IF('参加申込書②'!G29="","",'参加申込書②'!G29)</f>
      </c>
      <c r="F12" s="107">
        <f>IF('参加申込書②'!K29="","",'参加申込書②'!K29)</f>
      </c>
      <c r="G12" s="108">
        <f>IF('参加申込書②'!N29="","",'参加申込書②'!N29)</f>
      </c>
      <c r="I12" s="89">
        <f>+IF(I9="",0,1)+IF(I10="",0,10)+IF(I11="",0,100)</f>
        <v>0</v>
      </c>
      <c r="J12" s="89">
        <f>+IF(J9="",0,1)+IF(J10="",0,10)+IF(J11="",0,100)</f>
        <v>0</v>
      </c>
      <c r="K12" s="109">
        <f>+IF(K9="",0,1)+IF(K10="",0,10)+IF(K11="",0,100)</f>
        <v>0</v>
      </c>
      <c r="M12" s="322" t="s">
        <v>299</v>
      </c>
      <c r="N12" s="323"/>
      <c r="O12" s="324"/>
      <c r="P12" s="324" t="s">
        <v>300</v>
      </c>
      <c r="Q12" s="325"/>
      <c r="R12" s="326"/>
      <c r="S12" s="157" t="s">
        <v>204</v>
      </c>
      <c r="T12" s="158" t="s">
        <v>205</v>
      </c>
      <c r="U12" s="159"/>
      <c r="V12" s="159"/>
      <c r="W12" s="159"/>
      <c r="X12" s="159"/>
      <c r="Y12" s="159"/>
      <c r="Z12" s="159"/>
    </row>
    <row r="13" spans="1:8" ht="19.5" thickBot="1">
      <c r="A13" s="345"/>
      <c r="B13" s="110" t="s">
        <v>72</v>
      </c>
      <c r="C13" s="111">
        <f>1-COUNTIF(C3,"")</f>
        <v>0</v>
      </c>
      <c r="D13" s="112"/>
      <c r="E13" s="112"/>
      <c r="F13" s="112"/>
      <c r="G13" s="113"/>
      <c r="H13" s="100"/>
    </row>
    <row r="14" spans="1:26" ht="21">
      <c r="A14" s="332" t="s">
        <v>60</v>
      </c>
      <c r="B14" s="346" t="s">
        <v>61</v>
      </c>
      <c r="C14" s="115">
        <f>IF('参加申込書①'!C20="","",'参加申込書①'!C20)</f>
      </c>
      <c r="D14" s="116">
        <f>IF('参加申込書①'!E20="","",'参加申込書①'!E20)</f>
      </c>
      <c r="E14" s="115">
        <f>IF('参加申込書①'!G20="","",'参加申込書①'!G20)</f>
      </c>
      <c r="F14" s="116">
        <f>IF('参加申込書①'!K20="","",'参加申込書①'!K20)</f>
      </c>
      <c r="G14" s="117">
        <f>IF('参加申込書①'!N20="","",'参加申込書①'!N20)</f>
      </c>
      <c r="M14" s="327" t="s">
        <v>301</v>
      </c>
      <c r="N14" s="328"/>
      <c r="O14" s="328"/>
      <c r="P14" s="328"/>
      <c r="Q14" s="328"/>
      <c r="R14" s="329"/>
      <c r="S14" s="157" t="s">
        <v>180</v>
      </c>
      <c r="T14" s="158" t="s">
        <v>206</v>
      </c>
      <c r="U14" s="159"/>
      <c r="V14" s="159"/>
      <c r="W14" s="159"/>
      <c r="X14" s="159"/>
      <c r="Y14" s="159"/>
      <c r="Z14" s="159"/>
    </row>
    <row r="15" spans="1:11" ht="21">
      <c r="A15" s="333"/>
      <c r="B15" s="330"/>
      <c r="C15" s="119">
        <f>IF('参加申込書①'!C21="","",'参加申込書①'!C21)</f>
      </c>
      <c r="D15" s="114">
        <f>IF('参加申込書①'!E21="","",'参加申込書①'!E21)</f>
      </c>
      <c r="E15" s="119">
        <f>IF('参加申込書①'!G21="","",'参加申込書①'!G21)</f>
      </c>
      <c r="F15" s="114">
        <f>IF('参加申込書①'!K21="","",'参加申込書①'!K21)</f>
      </c>
      <c r="G15" s="120">
        <f>IF('参加申込書①'!N21="","",'参加申込書①'!N21)</f>
      </c>
      <c r="H15" s="100"/>
      <c r="I15" s="100"/>
      <c r="J15" s="100"/>
      <c r="K15" s="100"/>
    </row>
    <row r="16" spans="1:18" ht="21">
      <c r="A16" s="333"/>
      <c r="B16" s="330" t="s">
        <v>62</v>
      </c>
      <c r="C16" s="121">
        <f>IF('参加申込書①'!C22="","",'参加申込書①'!C22)</f>
      </c>
      <c r="D16" s="122">
        <f>IF('参加申込書①'!E22="","",'参加申込書①'!E22)</f>
      </c>
      <c r="E16" s="121">
        <f>IF('参加申込書①'!G22="","",'参加申込書①'!G22)</f>
      </c>
      <c r="F16" s="122">
        <f>IF('参加申込書①'!K22="","",'参加申込書①'!K22)</f>
      </c>
      <c r="G16" s="123">
        <f>IF('参加申込書①'!N22="","",'参加申込書①'!N22)</f>
      </c>
      <c r="H16" s="100"/>
      <c r="I16" s="100"/>
      <c r="J16" s="100"/>
      <c r="K16" s="100"/>
      <c r="M16" s="317" t="s">
        <v>207</v>
      </c>
      <c r="N16" s="319"/>
      <c r="O16" s="319" t="s">
        <v>208</v>
      </c>
      <c r="P16" s="319"/>
      <c r="Q16" s="319" t="s">
        <v>209</v>
      </c>
      <c r="R16" s="321"/>
    </row>
    <row r="17" spans="1:26" ht="21">
      <c r="A17" s="333"/>
      <c r="B17" s="330"/>
      <c r="C17" s="119">
        <f>IF('参加申込書①'!C23="","",'参加申込書①'!C23)</f>
      </c>
      <c r="D17" s="114">
        <f>IF('参加申込書①'!E23="","",'参加申込書①'!E23)</f>
      </c>
      <c r="E17" s="119">
        <f>IF('参加申込書①'!G23="","",'参加申込書①'!G23)</f>
      </c>
      <c r="F17" s="114">
        <f>IF('参加申込書①'!K23="","",'参加申込書①'!K23)</f>
      </c>
      <c r="G17" s="120">
        <f>IF('参加申込書①'!N23="","",'参加申込書①'!N23)</f>
      </c>
      <c r="H17" s="100"/>
      <c r="I17" s="100"/>
      <c r="J17" s="100"/>
      <c r="K17" s="100"/>
      <c r="M17" s="322">
        <v>7</v>
      </c>
      <c r="N17" s="324"/>
      <c r="O17" s="324">
        <v>15</v>
      </c>
      <c r="P17" s="324"/>
      <c r="Q17" s="324" t="s">
        <v>302</v>
      </c>
      <c r="R17" s="326"/>
      <c r="S17" s="157" t="s">
        <v>180</v>
      </c>
      <c r="T17" s="158" t="s">
        <v>210</v>
      </c>
      <c r="U17" s="159"/>
      <c r="V17" s="159"/>
      <c r="W17" s="159"/>
      <c r="X17" s="159"/>
      <c r="Y17" s="159"/>
      <c r="Z17" s="159"/>
    </row>
    <row r="18" spans="1:8" ht="21">
      <c r="A18" s="333"/>
      <c r="B18" s="330" t="s">
        <v>63</v>
      </c>
      <c r="C18" s="121">
        <f>IF('参加申込書①'!C24="","",'参加申込書①'!C24)</f>
      </c>
      <c r="D18" s="122">
        <f>IF('参加申込書①'!E24="","",'参加申込書①'!E24)</f>
      </c>
      <c r="E18" s="121">
        <f>IF('参加申込書①'!G24="","",'参加申込書①'!G24)</f>
      </c>
      <c r="F18" s="122">
        <f>IF('参加申込書①'!K24="","",'参加申込書①'!K24)</f>
      </c>
      <c r="G18" s="123">
        <f>IF('参加申込書①'!N24="","",'参加申込書①'!N24)</f>
      </c>
      <c r="H18" s="100"/>
    </row>
    <row r="19" spans="1:8" ht="21">
      <c r="A19" s="333"/>
      <c r="B19" s="330"/>
      <c r="C19" s="119">
        <f>IF('参加申込書①'!C25="","",'参加申込書①'!C25)</f>
      </c>
      <c r="D19" s="114">
        <f>IF('参加申込書①'!E25="","",'参加申込書①'!E25)</f>
      </c>
      <c r="E19" s="119">
        <f>IF('参加申込書①'!G25="","",'参加申込書①'!G25)</f>
      </c>
      <c r="F19" s="114">
        <f>IF('参加申込書①'!K25="","",'参加申込書①'!K25)</f>
      </c>
      <c r="G19" s="120">
        <f>IF('参加申込書①'!N25="","",'参加申込書①'!N25)</f>
      </c>
      <c r="H19" s="100"/>
    </row>
    <row r="20" spans="1:8" ht="21">
      <c r="A20" s="333"/>
      <c r="B20" s="330" t="s">
        <v>64</v>
      </c>
      <c r="C20" s="121">
        <f>IF('参加申込書①'!C26="","",'参加申込書①'!C26)</f>
      </c>
      <c r="D20" s="122">
        <f>IF('参加申込書①'!E26="","",'参加申込書①'!E26)</f>
      </c>
      <c r="E20" s="121">
        <f>IF('参加申込書①'!G26="","",'参加申込書①'!G26)</f>
      </c>
      <c r="F20" s="122">
        <f>IF('参加申込書①'!K26="","",'参加申込書①'!K26)</f>
      </c>
      <c r="G20" s="123">
        <f>IF('参加申込書①'!N26="","",'参加申込書①'!N26)</f>
      </c>
      <c r="H20" s="100"/>
    </row>
    <row r="21" spans="1:7" ht="21">
      <c r="A21" s="333"/>
      <c r="B21" s="331"/>
      <c r="C21" s="119">
        <f>IF('参加申込書①'!C27="","",'参加申込書①'!C27)</f>
      </c>
      <c r="D21" s="114">
        <f>IF('参加申込書①'!E27="","",'参加申込書①'!E27)</f>
      </c>
      <c r="E21" s="119">
        <f>IF('参加申込書①'!G27="","",'参加申込書①'!G27)</f>
      </c>
      <c r="F21" s="114">
        <f>IF('参加申込書①'!K27="","",'参加申込書①'!K27)</f>
      </c>
      <c r="G21" s="120">
        <f>IF('参加申込書①'!N27="","",'参加申込書①'!N27)</f>
      </c>
    </row>
    <row r="22" spans="1:7" ht="21">
      <c r="A22" s="333"/>
      <c r="B22" s="330" t="s">
        <v>65</v>
      </c>
      <c r="C22" s="121">
        <f>IF('参加申込書①'!C28="","",'参加申込書①'!C28)</f>
      </c>
      <c r="D22" s="122">
        <f>IF('参加申込書①'!E28="","",'参加申込書①'!E28)</f>
      </c>
      <c r="E22" s="121">
        <f>IF('参加申込書①'!G28="","",'参加申込書①'!G28)</f>
      </c>
      <c r="F22" s="122">
        <f>IF('参加申込書①'!K28="","",'参加申込書①'!K28)</f>
      </c>
      <c r="G22" s="123">
        <f>IF('参加申込書①'!N28="","",'参加申込書①'!N28)</f>
      </c>
    </row>
    <row r="23" spans="1:7" ht="21">
      <c r="A23" s="333"/>
      <c r="B23" s="331"/>
      <c r="C23" s="119">
        <f>IF('参加申込書①'!C29="","",'参加申込書①'!C29)</f>
      </c>
      <c r="D23" s="114">
        <f>IF('参加申込書①'!E29="","",'参加申込書①'!E29)</f>
      </c>
      <c r="E23" s="119">
        <f>IF('参加申込書①'!G29="","",'参加申込書①'!G29)</f>
      </c>
      <c r="F23" s="114">
        <f>IF('参加申込書①'!K29="","",'参加申込書①'!K29)</f>
      </c>
      <c r="G23" s="120">
        <f>IF('参加申込書①'!N29="","",'参加申込書①'!N29)</f>
      </c>
    </row>
    <row r="24" spans="1:7" ht="21">
      <c r="A24" s="333"/>
      <c r="B24" s="330" t="s">
        <v>174</v>
      </c>
      <c r="C24" s="121">
        <f>IF('参加申込書①'!C30="","",'参加申込書①'!C30)</f>
      </c>
      <c r="D24" s="122">
        <f>IF('参加申込書①'!E30="","",'参加申込書①'!E30)</f>
      </c>
      <c r="E24" s="121">
        <f>IF('参加申込書①'!G30="","",'参加申込書①'!G30)</f>
      </c>
      <c r="F24" s="122">
        <f>IF('参加申込書①'!K30="","",'参加申込書①'!K30)</f>
      </c>
      <c r="G24" s="123">
        <f>IF('参加申込書①'!N30="","",'参加申込書①'!N30)</f>
      </c>
    </row>
    <row r="25" spans="1:7" ht="21">
      <c r="A25" s="333"/>
      <c r="B25" s="331"/>
      <c r="C25" s="119">
        <f>IF('参加申込書①'!C31="","",'参加申込書①'!C31)</f>
      </c>
      <c r="D25" s="114">
        <f>IF('参加申込書①'!E31="","",'参加申込書①'!E31)</f>
      </c>
      <c r="E25" s="119">
        <f>IF('参加申込書①'!G31="","",'参加申込書①'!G31)</f>
      </c>
      <c r="F25" s="114">
        <f>IF('参加申込書①'!K31="","",'参加申込書①'!K31)</f>
      </c>
      <c r="G25" s="120">
        <f>IF('参加申込書①'!N31="","",'参加申込書①'!N31)</f>
      </c>
    </row>
    <row r="26" spans="1:8" ht="21">
      <c r="A26" s="333"/>
      <c r="B26" s="330" t="s">
        <v>175</v>
      </c>
      <c r="C26" s="124">
        <f>IF('参加申込書①'!C32="","",'参加申込書①'!C32)</f>
      </c>
      <c r="D26" s="125">
        <f>IF('参加申込書①'!E32="","",'参加申込書①'!E32)</f>
      </c>
      <c r="E26" s="124">
        <f>IF('参加申込書①'!G32="","",'参加申込書①'!G32)</f>
      </c>
      <c r="F26" s="125">
        <f>IF('参加申込書①'!K32="","",'参加申込書①'!K32)</f>
      </c>
      <c r="G26" s="126">
        <f>IF('参加申込書①'!N32="","",'参加申込書①'!N32)</f>
      </c>
      <c r="H26" s="100"/>
    </row>
    <row r="27" spans="1:7" ht="21.75" thickBot="1">
      <c r="A27" s="333"/>
      <c r="B27" s="331"/>
      <c r="C27" s="127">
        <f>IF('参加申込書①'!C33="","",'参加申込書①'!C33)</f>
      </c>
      <c r="D27" s="128">
        <f>IF('参加申込書①'!E33="","",'参加申込書①'!E33)</f>
      </c>
      <c r="E27" s="127">
        <f>IF('参加申込書①'!G33="","",'参加申込書①'!G33)</f>
      </c>
      <c r="F27" s="128">
        <f>IF('参加申込書①'!K33="","",'参加申込書①'!K33)</f>
      </c>
      <c r="G27" s="129">
        <f>IF('参加申込書①'!N33="","",'参加申込書①'!N33)</f>
      </c>
    </row>
    <row r="28" spans="1:8" ht="19.5" thickBot="1">
      <c r="A28" s="334"/>
      <c r="B28" s="130" t="s">
        <v>72</v>
      </c>
      <c r="C28" s="131">
        <f>7-COUNTIF(C14:C27,"")/2</f>
        <v>0</v>
      </c>
      <c r="D28" s="132"/>
      <c r="E28" s="132"/>
      <c r="F28" s="132"/>
      <c r="G28" s="133"/>
      <c r="H28" s="100"/>
    </row>
    <row r="29" spans="1:7" ht="21">
      <c r="A29" s="332" t="s">
        <v>66</v>
      </c>
      <c r="B29" s="114" t="s">
        <v>61</v>
      </c>
      <c r="C29" s="134">
        <f>IF('参加申込書①'!C39="","",'参加申込書①'!C39)</f>
      </c>
      <c r="D29" s="135">
        <f>IF('参加申込書①'!E39="","",'参加申込書①'!E39)</f>
      </c>
      <c r="E29" s="134">
        <f>IF('参加申込書①'!G39="","",'参加申込書①'!G39)</f>
      </c>
      <c r="F29" s="135">
        <f>IF('参加申込書①'!K39="","",'参加申込書①'!K39)</f>
      </c>
      <c r="G29" s="136">
        <f>IF('参加申込書①'!N39="","",'参加申込書①'!N39)</f>
      </c>
    </row>
    <row r="30" spans="1:7" ht="21">
      <c r="A30" s="333"/>
      <c r="B30" s="118" t="s">
        <v>62</v>
      </c>
      <c r="C30" s="137">
        <f>IF('参加申込書①'!C40="","",'参加申込書①'!C40)</f>
      </c>
      <c r="D30" s="118">
        <f>IF('参加申込書①'!E40="","",'参加申込書①'!E40)</f>
      </c>
      <c r="E30" s="137">
        <f>IF('参加申込書①'!G40="","",'参加申込書①'!G40)</f>
      </c>
      <c r="F30" s="118">
        <f>IF('参加申込書①'!K40="","",'参加申込書①'!K40)</f>
      </c>
      <c r="G30" s="138">
        <f>IF('参加申込書①'!N40="","",'参加申込書①'!N40)</f>
      </c>
    </row>
    <row r="31" spans="1:7" ht="21">
      <c r="A31" s="333"/>
      <c r="B31" s="118" t="s">
        <v>63</v>
      </c>
      <c r="C31" s="137">
        <f>IF('参加申込書①'!C41="","",'参加申込書①'!C41)</f>
      </c>
      <c r="D31" s="118">
        <f>IF('参加申込書①'!E41="","",'参加申込書①'!E41)</f>
      </c>
      <c r="E31" s="137">
        <f>IF('参加申込書①'!G41="","",'参加申込書①'!G41)</f>
      </c>
      <c r="F31" s="118">
        <f>IF('参加申込書①'!K41="","",'参加申込書①'!K41)</f>
      </c>
      <c r="G31" s="138">
        <f>IF('参加申込書①'!N41="","",'参加申込書①'!N41)</f>
      </c>
    </row>
    <row r="32" spans="1:7" ht="21">
      <c r="A32" s="333"/>
      <c r="B32" s="118" t="s">
        <v>64</v>
      </c>
      <c r="C32" s="137">
        <f>IF('参加申込書①'!C42="","",'参加申込書①'!C42)</f>
      </c>
      <c r="D32" s="118">
        <f>IF('参加申込書①'!E42="","",'参加申込書①'!E42)</f>
      </c>
      <c r="E32" s="137">
        <f>IF('参加申込書①'!G42="","",'参加申込書①'!G42)</f>
      </c>
      <c r="F32" s="118">
        <f>IF('参加申込書①'!K42="","",'参加申込書①'!K42)</f>
      </c>
      <c r="G32" s="138">
        <f>IF('参加申込書①'!N42="","",'参加申込書①'!N42)</f>
      </c>
    </row>
    <row r="33" spans="1:7" ht="21">
      <c r="A33" s="333"/>
      <c r="B33" s="118" t="s">
        <v>65</v>
      </c>
      <c r="C33" s="137">
        <f>IF('参加申込書①'!C43="","",'参加申込書①'!C43)</f>
      </c>
      <c r="D33" s="118">
        <f>IF('参加申込書①'!E43="","",'参加申込書①'!E43)</f>
      </c>
      <c r="E33" s="137">
        <f>IF('参加申込書①'!G43="","",'参加申込書①'!G43)</f>
      </c>
      <c r="F33" s="118">
        <f>IF('参加申込書①'!K43="","",'参加申込書①'!K43)</f>
      </c>
      <c r="G33" s="138">
        <f>IF('参加申込書①'!N43="","",'参加申込書①'!N43)</f>
      </c>
    </row>
    <row r="34" spans="1:7" ht="21">
      <c r="A34" s="333"/>
      <c r="B34" s="118" t="s">
        <v>174</v>
      </c>
      <c r="C34" s="137">
        <f>IF('参加申込書①'!C44="","",'参加申込書①'!C44)</f>
      </c>
      <c r="D34" s="118">
        <f>IF('参加申込書①'!E44="","",'参加申込書①'!E44)</f>
      </c>
      <c r="E34" s="137">
        <f>IF('参加申込書①'!G44="","",'参加申込書①'!G44)</f>
      </c>
      <c r="F34" s="118">
        <f>IF('参加申込書①'!K44="","",'参加申込書①'!K44)</f>
      </c>
      <c r="G34" s="138">
        <f>IF('参加申込書①'!N44="","",'参加申込書①'!N44)</f>
      </c>
    </row>
    <row r="35" spans="1:7" ht="21">
      <c r="A35" s="333"/>
      <c r="B35" s="118" t="s">
        <v>175</v>
      </c>
      <c r="C35" s="137">
        <f>IF('参加申込書①'!C45="","",'参加申込書①'!C45)</f>
      </c>
      <c r="D35" s="118">
        <f>IF('参加申込書①'!E45="","",'参加申込書①'!E45)</f>
      </c>
      <c r="E35" s="137">
        <f>IF('参加申込書①'!G45="","",'参加申込書①'!G45)</f>
      </c>
      <c r="F35" s="118">
        <f>IF('参加申込書①'!K45="","",'参加申込書①'!K45)</f>
      </c>
      <c r="G35" s="138">
        <f>IF('参加申込書①'!N45="","",'参加申込書①'!N45)</f>
      </c>
    </row>
    <row r="36" spans="1:7" ht="21">
      <c r="A36" s="333"/>
      <c r="B36" s="118" t="s">
        <v>303</v>
      </c>
      <c r="C36" s="137">
        <f>IF('参加申込書①'!C46="","",'参加申込書①'!C46)</f>
      </c>
      <c r="D36" s="118">
        <f>IF('参加申込書①'!E46="","",'参加申込書①'!E46)</f>
      </c>
      <c r="E36" s="137">
        <f>IF('参加申込書①'!G46="","",'参加申込書①'!G46)</f>
      </c>
      <c r="F36" s="118">
        <f>IF('参加申込書①'!K46="","",'参加申込書①'!K46)</f>
      </c>
      <c r="G36" s="138">
        <f>IF('参加申込書①'!N46="","",'参加申込書①'!N46)</f>
      </c>
    </row>
    <row r="37" spans="1:7" ht="21">
      <c r="A37" s="333"/>
      <c r="B37" s="118" t="s">
        <v>304</v>
      </c>
      <c r="C37" s="137">
        <f>IF('参加申込書①'!C47="","",'参加申込書①'!C47)</f>
      </c>
      <c r="D37" s="118">
        <f>IF('参加申込書①'!E47="","",'参加申込書①'!E47)</f>
      </c>
      <c r="E37" s="137">
        <f>IF('参加申込書①'!G47="","",'参加申込書①'!G47)</f>
      </c>
      <c r="F37" s="118">
        <f>IF('参加申込書①'!K47="","",'参加申込書①'!K47)</f>
      </c>
      <c r="G37" s="138">
        <f>IF('参加申込書①'!N47="","",'参加申込書①'!N47)</f>
      </c>
    </row>
    <row r="38" spans="1:7" ht="21.75" thickBot="1">
      <c r="A38" s="333"/>
      <c r="B38" s="122" t="s">
        <v>305</v>
      </c>
      <c r="C38" s="139">
        <f>IF('参加申込書①'!C48="","",'参加申込書①'!C48)</f>
      </c>
      <c r="D38" s="140">
        <f>IF('参加申込書①'!E48="","",'参加申込書①'!E48)</f>
      </c>
      <c r="E38" s="139">
        <f>IF('参加申込書①'!G48="","",'参加申込書①'!G48)</f>
      </c>
      <c r="F38" s="140">
        <f>IF('参加申込書①'!K48="","",'参加申込書①'!K48)</f>
      </c>
      <c r="G38" s="141">
        <f>IF('参加申込書①'!N48="","",'参加申込書①'!N48)</f>
      </c>
    </row>
    <row r="39" spans="1:7" ht="19.5" customHeight="1" thickBot="1">
      <c r="A39" s="334"/>
      <c r="B39" s="130" t="s">
        <v>72</v>
      </c>
      <c r="C39" s="131">
        <f>10-COUNTIF(C29:C38,"")</f>
        <v>0</v>
      </c>
      <c r="D39" s="132"/>
      <c r="E39" s="132"/>
      <c r="F39" s="132"/>
      <c r="G39" s="133"/>
    </row>
    <row r="40" spans="1:7" ht="21">
      <c r="A40" s="142" t="s">
        <v>185</v>
      </c>
      <c r="B40" s="143" t="s">
        <v>61</v>
      </c>
      <c r="C40" s="91">
        <f>IF('参加申込書②'!C37="","",'参加申込書②'!C37)</f>
      </c>
      <c r="D40" s="92">
        <f>IF('参加申込書②'!E37="","",'参加申込書②'!E37)</f>
      </c>
      <c r="E40" s="91">
        <f>IF('参加申込書②'!G37="","",'参加申込書②'!G37)</f>
      </c>
      <c r="F40" s="92">
        <f>IF('参加申込書②'!K37="","",'参加申込書②'!K37)</f>
      </c>
      <c r="G40" s="93">
        <f>IF('参加申込書②'!N37="","",'参加申込書②'!N37)</f>
      </c>
    </row>
    <row r="41" spans="1:7" ht="21.75" thickBot="1">
      <c r="A41" s="144" t="s">
        <v>186</v>
      </c>
      <c r="B41" s="145" t="s">
        <v>62</v>
      </c>
      <c r="C41" s="97">
        <f>IF('参加申込書②'!C38="","",'参加申込書②'!C38)</f>
      </c>
      <c r="D41" s="98">
        <f>IF('参加申込書②'!E38="","",'参加申込書②'!E38)</f>
      </c>
      <c r="E41" s="97">
        <f>IF('参加申込書②'!G38="","",'参加申込書②'!G38)</f>
      </c>
      <c r="F41" s="98">
        <f>IF('参加申込書②'!K38="","",'参加申込書②'!K38)</f>
      </c>
      <c r="G41" s="99">
        <f>IF('参加申込書②'!N38="","",'参加申込書②'!N38)</f>
      </c>
    </row>
    <row r="42" spans="1:7" ht="19.5" customHeight="1" thickBot="1">
      <c r="A42" s="146"/>
      <c r="B42" s="110" t="s">
        <v>72</v>
      </c>
      <c r="C42" s="111">
        <f>2-COUNTIF(C40:C41,"")</f>
        <v>0</v>
      </c>
      <c r="D42" s="112"/>
      <c r="E42" s="112"/>
      <c r="F42" s="112"/>
      <c r="G42" s="113"/>
    </row>
    <row r="43" ht="19.5" customHeight="1"/>
    <row r="44" ht="19.5" customHeight="1"/>
    <row r="45" ht="21"/>
    <row r="46" ht="21"/>
  </sheetData>
  <sheetProtection/>
  <mergeCells count="25">
    <mergeCell ref="C1:G1"/>
    <mergeCell ref="A3:A13"/>
    <mergeCell ref="A14:A28"/>
    <mergeCell ref="B14:B15"/>
    <mergeCell ref="B16:B17"/>
    <mergeCell ref="B18:B19"/>
    <mergeCell ref="B20:B21"/>
    <mergeCell ref="B22:B23"/>
    <mergeCell ref="B24:B25"/>
    <mergeCell ref="M16:N16"/>
    <mergeCell ref="O16:P16"/>
    <mergeCell ref="Q16:R16"/>
    <mergeCell ref="B26:B27"/>
    <mergeCell ref="A29:A39"/>
    <mergeCell ref="A2:B2"/>
    <mergeCell ref="C2:G2"/>
    <mergeCell ref="M17:N17"/>
    <mergeCell ref="O17:P17"/>
    <mergeCell ref="Q17:R17"/>
    <mergeCell ref="M9:R9"/>
    <mergeCell ref="M11:O11"/>
    <mergeCell ref="P11:R11"/>
    <mergeCell ref="M12:O12"/>
    <mergeCell ref="P12:R12"/>
    <mergeCell ref="M14:R14"/>
  </mergeCells>
  <dataValidations count="1">
    <dataValidation type="list" allowBlank="1" showInputMessage="1" showErrorMessage="1" prompt="▼ボタンをクリックし、学校名を選択してください" sqref="M9:Q9">
      <formula1>INDIRECT("加盟校!ｂ1:ｂ33")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31">
      <selection activeCell="A1" sqref="A1"/>
    </sheetView>
  </sheetViews>
  <sheetFormatPr defaultColWidth="9.00390625" defaultRowHeight="13.5"/>
  <cols>
    <col min="1" max="1" width="9.00390625" style="38" customWidth="1"/>
    <col min="2" max="2" width="21.375" style="38" bestFit="1" customWidth="1"/>
    <col min="3" max="3" width="21.375" style="38" customWidth="1"/>
    <col min="4" max="4" width="25.50390625" style="38" bestFit="1" customWidth="1"/>
    <col min="5" max="5" width="21.375" style="38" bestFit="1" customWidth="1"/>
    <col min="6" max="7" width="21.25390625" style="38" customWidth="1"/>
    <col min="8" max="16384" width="9.00390625" style="38" customWidth="1"/>
  </cols>
  <sheetData>
    <row r="1" spans="1:6" ht="13.5">
      <c r="A1" s="38">
        <v>1</v>
      </c>
      <c r="B1" s="38" t="s">
        <v>24</v>
      </c>
      <c r="C1" s="38" t="s">
        <v>24</v>
      </c>
      <c r="D1" s="38" t="s">
        <v>31</v>
      </c>
      <c r="E1" s="38" t="s">
        <v>31</v>
      </c>
      <c r="F1" s="38">
        <v>14</v>
      </c>
    </row>
    <row r="2" spans="1:6" ht="13.5">
      <c r="A2" s="38">
        <v>2</v>
      </c>
      <c r="B2" s="38" t="s">
        <v>23</v>
      </c>
      <c r="C2" s="38" t="s">
        <v>23</v>
      </c>
      <c r="D2" s="38" t="s">
        <v>40</v>
      </c>
      <c r="E2" s="38" t="s">
        <v>40</v>
      </c>
      <c r="F2" s="38">
        <v>23</v>
      </c>
    </row>
    <row r="3" spans="1:6" ht="13.5">
      <c r="A3" s="38">
        <v>3</v>
      </c>
      <c r="B3" s="38" t="s">
        <v>25</v>
      </c>
      <c r="C3" s="38" t="s">
        <v>25</v>
      </c>
      <c r="D3" s="38" t="s">
        <v>32</v>
      </c>
      <c r="E3" s="38" t="s">
        <v>32</v>
      </c>
      <c r="F3" s="38">
        <v>15</v>
      </c>
    </row>
    <row r="4" spans="1:6" ht="13.5">
      <c r="A4" s="38">
        <v>4</v>
      </c>
      <c r="B4" s="38" t="s">
        <v>49</v>
      </c>
      <c r="C4" s="38" t="s">
        <v>49</v>
      </c>
      <c r="D4" s="38" t="s">
        <v>47</v>
      </c>
      <c r="E4" s="38" t="s">
        <v>47</v>
      </c>
      <c r="F4" s="38">
        <v>30</v>
      </c>
    </row>
    <row r="5" spans="1:6" ht="13.5">
      <c r="A5" s="38">
        <v>5</v>
      </c>
      <c r="B5" s="38" t="s">
        <v>50</v>
      </c>
      <c r="C5" s="38" t="s">
        <v>50</v>
      </c>
      <c r="D5" s="38" t="s">
        <v>33</v>
      </c>
      <c r="E5" s="38" t="s">
        <v>33</v>
      </c>
      <c r="F5" s="38">
        <v>16</v>
      </c>
    </row>
    <row r="6" spans="1:6" ht="13.5">
      <c r="A6" s="38">
        <v>6</v>
      </c>
      <c r="B6" s="38" t="s">
        <v>51</v>
      </c>
      <c r="C6" s="38" t="s">
        <v>51</v>
      </c>
      <c r="D6" s="38" t="s">
        <v>26</v>
      </c>
      <c r="E6" s="38" t="s">
        <v>26</v>
      </c>
      <c r="F6" s="38">
        <v>7</v>
      </c>
    </row>
    <row r="7" spans="1:6" ht="13.5">
      <c r="A7" s="38">
        <v>7</v>
      </c>
      <c r="B7" s="38" t="s">
        <v>26</v>
      </c>
      <c r="C7" s="38" t="s">
        <v>26</v>
      </c>
      <c r="D7" s="38" t="s">
        <v>37</v>
      </c>
      <c r="E7" s="38" t="s">
        <v>37</v>
      </c>
      <c r="F7" s="38">
        <v>20</v>
      </c>
    </row>
    <row r="8" spans="1:6" ht="13.5">
      <c r="A8" s="38">
        <v>8</v>
      </c>
      <c r="B8" s="38" t="s">
        <v>27</v>
      </c>
      <c r="C8" s="38" t="s">
        <v>27</v>
      </c>
      <c r="D8" s="38" t="s">
        <v>29</v>
      </c>
      <c r="E8" s="38" t="s">
        <v>29</v>
      </c>
      <c r="F8" s="38">
        <v>10</v>
      </c>
    </row>
    <row r="9" spans="1:6" ht="13.5">
      <c r="A9" s="38">
        <v>9</v>
      </c>
      <c r="B9" s="38" t="s">
        <v>28</v>
      </c>
      <c r="C9" s="38" t="s">
        <v>28</v>
      </c>
      <c r="D9" s="38" t="s">
        <v>53</v>
      </c>
      <c r="E9" s="38" t="s">
        <v>53</v>
      </c>
      <c r="F9" s="38">
        <v>13</v>
      </c>
    </row>
    <row r="10" spans="1:6" ht="13.5">
      <c r="A10" s="38">
        <v>10</v>
      </c>
      <c r="B10" s="38" t="s">
        <v>29</v>
      </c>
      <c r="C10" s="38" t="s">
        <v>29</v>
      </c>
      <c r="D10" s="38" t="s">
        <v>30</v>
      </c>
      <c r="E10" s="38" t="s">
        <v>30</v>
      </c>
      <c r="F10" s="38">
        <v>11</v>
      </c>
    </row>
    <row r="11" spans="1:6" ht="13.5">
      <c r="A11" s="38">
        <v>11</v>
      </c>
      <c r="B11" s="38" t="s">
        <v>30</v>
      </c>
      <c r="C11" s="38" t="s">
        <v>30</v>
      </c>
      <c r="D11" s="38" t="s">
        <v>41</v>
      </c>
      <c r="E11" s="38" t="s">
        <v>41</v>
      </c>
      <c r="F11" s="38">
        <v>24</v>
      </c>
    </row>
    <row r="12" spans="1:6" ht="13.5">
      <c r="A12" s="38">
        <v>12</v>
      </c>
      <c r="B12" s="38" t="s">
        <v>52</v>
      </c>
      <c r="C12" s="38" t="s">
        <v>69</v>
      </c>
      <c r="D12" t="s">
        <v>195</v>
      </c>
      <c r="E12" s="38" t="s">
        <v>196</v>
      </c>
      <c r="F12" s="38">
        <v>32</v>
      </c>
    </row>
    <row r="13" spans="1:8" ht="13.5">
      <c r="A13" s="38">
        <v>13</v>
      </c>
      <c r="B13" s="38" t="s">
        <v>53</v>
      </c>
      <c r="C13" s="38" t="s">
        <v>53</v>
      </c>
      <c r="D13" s="38" t="s">
        <v>42</v>
      </c>
      <c r="E13" s="38" t="s">
        <v>42</v>
      </c>
      <c r="F13" s="38">
        <v>25</v>
      </c>
      <c r="H13"/>
    </row>
    <row r="14" spans="1:6" ht="13.5">
      <c r="A14" s="38">
        <v>14</v>
      </c>
      <c r="B14" s="38" t="s">
        <v>31</v>
      </c>
      <c r="C14" s="38" t="s">
        <v>31</v>
      </c>
      <c r="D14" s="38" t="s">
        <v>36</v>
      </c>
      <c r="E14" s="38" t="s">
        <v>36</v>
      </c>
      <c r="F14" s="38">
        <v>19</v>
      </c>
    </row>
    <row r="15" spans="1:6" ht="13.5">
      <c r="A15" s="38">
        <v>15</v>
      </c>
      <c r="B15" s="38" t="s">
        <v>32</v>
      </c>
      <c r="C15" s="38" t="s">
        <v>32</v>
      </c>
      <c r="D15" s="38" t="s">
        <v>34</v>
      </c>
      <c r="E15" s="38" t="s">
        <v>34</v>
      </c>
      <c r="F15" s="38">
        <v>17</v>
      </c>
    </row>
    <row r="16" spans="1:6" ht="13.5">
      <c r="A16" s="38">
        <v>16</v>
      </c>
      <c r="B16" s="38" t="s">
        <v>33</v>
      </c>
      <c r="C16" s="38" t="s">
        <v>33</v>
      </c>
      <c r="D16" s="38" t="s">
        <v>35</v>
      </c>
      <c r="E16" s="38" t="s">
        <v>35</v>
      </c>
      <c r="F16" s="38">
        <v>18</v>
      </c>
    </row>
    <row r="17" spans="1:6" ht="13.5">
      <c r="A17" s="38">
        <v>17</v>
      </c>
      <c r="B17" s="38" t="s">
        <v>34</v>
      </c>
      <c r="C17" s="38" t="s">
        <v>34</v>
      </c>
      <c r="D17" s="38" t="s">
        <v>52</v>
      </c>
      <c r="E17" s="38" t="s">
        <v>69</v>
      </c>
      <c r="F17" s="38">
        <v>12</v>
      </c>
    </row>
    <row r="18" spans="1:6" ht="13.5">
      <c r="A18" s="38">
        <v>18</v>
      </c>
      <c r="B18" s="38" t="s">
        <v>35</v>
      </c>
      <c r="C18" s="38" t="s">
        <v>35</v>
      </c>
      <c r="D18" s="38" t="s">
        <v>27</v>
      </c>
      <c r="E18" s="38" t="s">
        <v>27</v>
      </c>
      <c r="F18" s="38">
        <v>8</v>
      </c>
    </row>
    <row r="19" spans="1:6" ht="13.5">
      <c r="A19" s="38">
        <v>19</v>
      </c>
      <c r="B19" s="38" t="s">
        <v>36</v>
      </c>
      <c r="C19" s="38" t="s">
        <v>36</v>
      </c>
      <c r="D19" s="38" t="s">
        <v>43</v>
      </c>
      <c r="E19" s="38" t="s">
        <v>43</v>
      </c>
      <c r="F19" s="38">
        <v>26</v>
      </c>
    </row>
    <row r="20" spans="1:6" ht="13.5">
      <c r="A20" s="38">
        <v>20</v>
      </c>
      <c r="B20" s="38" t="s">
        <v>37</v>
      </c>
      <c r="C20" s="38" t="s">
        <v>37</v>
      </c>
      <c r="D20" s="38" t="s">
        <v>45</v>
      </c>
      <c r="E20" s="38" t="s">
        <v>45</v>
      </c>
      <c r="F20" s="38">
        <v>28</v>
      </c>
    </row>
    <row r="21" spans="1:6" ht="13.5">
      <c r="A21" s="38">
        <v>21</v>
      </c>
      <c r="B21" s="38" t="s">
        <v>38</v>
      </c>
      <c r="C21" s="38" t="s">
        <v>38</v>
      </c>
      <c r="D21" s="38" t="s">
        <v>24</v>
      </c>
      <c r="E21" s="38" t="s">
        <v>24</v>
      </c>
      <c r="F21" s="38">
        <v>1</v>
      </c>
    </row>
    <row r="22" spans="1:6" ht="13.5">
      <c r="A22" s="38">
        <v>22</v>
      </c>
      <c r="B22" s="38" t="s">
        <v>39</v>
      </c>
      <c r="C22" s="38" t="s">
        <v>39</v>
      </c>
      <c r="D22" s="38" t="s">
        <v>25</v>
      </c>
      <c r="E22" s="38" t="s">
        <v>25</v>
      </c>
      <c r="F22" s="38">
        <v>3</v>
      </c>
    </row>
    <row r="23" spans="1:6" ht="13.5">
      <c r="A23" s="38">
        <v>23</v>
      </c>
      <c r="B23" s="38" t="s">
        <v>40</v>
      </c>
      <c r="C23" s="38" t="s">
        <v>40</v>
      </c>
      <c r="D23" s="38" t="s">
        <v>50</v>
      </c>
      <c r="E23" s="38" t="s">
        <v>50</v>
      </c>
      <c r="F23" s="38">
        <v>5</v>
      </c>
    </row>
    <row r="24" spans="1:6" ht="13.5">
      <c r="A24" s="38">
        <v>24</v>
      </c>
      <c r="B24" s="38" t="s">
        <v>41</v>
      </c>
      <c r="C24" s="38" t="s">
        <v>41</v>
      </c>
      <c r="D24" s="38" t="s">
        <v>54</v>
      </c>
      <c r="E24" s="38" t="s">
        <v>70</v>
      </c>
      <c r="F24" s="38">
        <v>31</v>
      </c>
    </row>
    <row r="25" spans="1:6" ht="13.5">
      <c r="A25" s="38">
        <v>25</v>
      </c>
      <c r="B25" s="38" t="s">
        <v>42</v>
      </c>
      <c r="C25" s="38" t="s">
        <v>42</v>
      </c>
      <c r="D25" s="38" t="s">
        <v>51</v>
      </c>
      <c r="E25" s="38" t="s">
        <v>51</v>
      </c>
      <c r="F25" s="38">
        <v>6</v>
      </c>
    </row>
    <row r="26" spans="1:6" ht="13.5">
      <c r="A26" s="38">
        <v>26</v>
      </c>
      <c r="B26" s="38" t="s">
        <v>43</v>
      </c>
      <c r="C26" s="38" t="s">
        <v>43</v>
      </c>
      <c r="D26" s="38" t="s">
        <v>23</v>
      </c>
      <c r="E26" s="38" t="s">
        <v>23</v>
      </c>
      <c r="F26" s="38">
        <v>2</v>
      </c>
    </row>
    <row r="27" spans="1:6" ht="13.5">
      <c r="A27" s="38">
        <v>27</v>
      </c>
      <c r="B27" s="38" t="s">
        <v>44</v>
      </c>
      <c r="C27" s="38" t="s">
        <v>44</v>
      </c>
      <c r="D27" s="38" t="s">
        <v>49</v>
      </c>
      <c r="E27" s="38" t="s">
        <v>49</v>
      </c>
      <c r="F27" s="38">
        <v>4</v>
      </c>
    </row>
    <row r="28" spans="1:6" ht="13.5">
      <c r="A28" s="38">
        <v>28</v>
      </c>
      <c r="B28" s="38" t="s">
        <v>45</v>
      </c>
      <c r="C28" s="38" t="s">
        <v>45</v>
      </c>
      <c r="D28" s="38" t="s">
        <v>44</v>
      </c>
      <c r="E28" s="38" t="s">
        <v>44</v>
      </c>
      <c r="F28" s="38">
        <v>27</v>
      </c>
    </row>
    <row r="29" spans="1:6" ht="13.5">
      <c r="A29" s="38">
        <v>29</v>
      </c>
      <c r="B29" s="38" t="s">
        <v>46</v>
      </c>
      <c r="C29" s="38" t="s">
        <v>46</v>
      </c>
      <c r="D29" s="38" t="s">
        <v>46</v>
      </c>
      <c r="E29" s="38" t="s">
        <v>46</v>
      </c>
      <c r="F29" s="38">
        <v>29</v>
      </c>
    </row>
    <row r="30" spans="1:6" ht="13.5">
      <c r="A30" s="38">
        <v>30</v>
      </c>
      <c r="B30" s="38" t="s">
        <v>47</v>
      </c>
      <c r="C30" s="38" t="s">
        <v>47</v>
      </c>
      <c r="D30" s="38" t="s">
        <v>28</v>
      </c>
      <c r="E30" s="38" t="s">
        <v>28</v>
      </c>
      <c r="F30" s="38">
        <v>9</v>
      </c>
    </row>
    <row r="31" spans="1:6" ht="13.5">
      <c r="A31" s="38">
        <v>31</v>
      </c>
      <c r="B31" s="38" t="s">
        <v>54</v>
      </c>
      <c r="C31" s="38" t="s">
        <v>71</v>
      </c>
      <c r="D31" s="38" t="s">
        <v>39</v>
      </c>
      <c r="E31" s="38" t="s">
        <v>39</v>
      </c>
      <c r="F31" s="38">
        <v>22</v>
      </c>
    </row>
    <row r="32" spans="1:6" ht="13.5">
      <c r="A32" s="38">
        <v>32</v>
      </c>
      <c r="B32" t="s">
        <v>195</v>
      </c>
      <c r="C32" s="38" t="s">
        <v>196</v>
      </c>
      <c r="D32" s="38" t="s">
        <v>164</v>
      </c>
      <c r="E32" s="38" t="s">
        <v>164</v>
      </c>
      <c r="F32" s="38">
        <v>33</v>
      </c>
    </row>
    <row r="33" spans="1:6" ht="13.5">
      <c r="A33" s="38">
        <v>33</v>
      </c>
      <c r="B33" s="38" t="s">
        <v>164</v>
      </c>
      <c r="C33" s="38" t="s">
        <v>164</v>
      </c>
      <c r="D33" s="38" t="s">
        <v>38</v>
      </c>
      <c r="E33" s="38" t="s">
        <v>38</v>
      </c>
      <c r="F33" s="38">
        <v>21</v>
      </c>
    </row>
    <row r="41" spans="1:7" ht="13.5">
      <c r="A41" s="38">
        <v>1</v>
      </c>
      <c r="B41" s="45" t="s">
        <v>74</v>
      </c>
      <c r="C41" s="46" t="s">
        <v>75</v>
      </c>
      <c r="D41" s="38" t="s">
        <v>24</v>
      </c>
      <c r="E41" s="38" t="s">
        <v>138</v>
      </c>
      <c r="F41" s="38" t="s">
        <v>247</v>
      </c>
      <c r="G41" s="38" t="s">
        <v>211</v>
      </c>
    </row>
    <row r="42" spans="1:7" ht="13.5">
      <c r="A42" s="38">
        <v>2</v>
      </c>
      <c r="B42" s="45" t="s">
        <v>190</v>
      </c>
      <c r="C42" s="46" t="s">
        <v>191</v>
      </c>
      <c r="D42" s="38" t="s">
        <v>23</v>
      </c>
      <c r="E42" s="38" t="s">
        <v>48</v>
      </c>
      <c r="F42" s="38" t="s">
        <v>248</v>
      </c>
      <c r="G42" s="38" t="s">
        <v>212</v>
      </c>
    </row>
    <row r="43" spans="1:7" ht="13.5">
      <c r="A43" s="38">
        <v>3</v>
      </c>
      <c r="B43" s="45" t="s">
        <v>76</v>
      </c>
      <c r="C43" s="46" t="s">
        <v>77</v>
      </c>
      <c r="D43" s="38" t="s">
        <v>25</v>
      </c>
      <c r="E43" s="38" t="s">
        <v>139</v>
      </c>
      <c r="F43" s="38" t="s">
        <v>249</v>
      </c>
      <c r="G43" s="38" t="s">
        <v>213</v>
      </c>
    </row>
    <row r="44" spans="1:7" ht="13.5">
      <c r="A44" s="38">
        <v>4</v>
      </c>
      <c r="B44" s="45" t="s">
        <v>78</v>
      </c>
      <c r="C44" s="46" t="s">
        <v>79</v>
      </c>
      <c r="D44" s="38" t="s">
        <v>49</v>
      </c>
      <c r="E44" s="38" t="s">
        <v>140</v>
      </c>
      <c r="F44" s="38" t="s">
        <v>250</v>
      </c>
      <c r="G44" s="38" t="s">
        <v>214</v>
      </c>
    </row>
    <row r="45" spans="1:7" ht="13.5">
      <c r="A45" s="38">
        <v>5</v>
      </c>
      <c r="B45" s="45" t="s">
        <v>80</v>
      </c>
      <c r="C45" s="46" t="s">
        <v>81</v>
      </c>
      <c r="D45" s="38" t="s">
        <v>50</v>
      </c>
      <c r="E45" s="38" t="s">
        <v>141</v>
      </c>
      <c r="F45" s="38" t="s">
        <v>251</v>
      </c>
      <c r="G45" s="38" t="s">
        <v>215</v>
      </c>
    </row>
    <row r="46" spans="1:7" ht="13.5">
      <c r="A46" s="38">
        <v>6</v>
      </c>
      <c r="B46" s="45" t="s">
        <v>82</v>
      </c>
      <c r="C46" s="46" t="s">
        <v>83</v>
      </c>
      <c r="D46" s="38" t="s">
        <v>51</v>
      </c>
      <c r="E46" s="38" t="s">
        <v>142</v>
      </c>
      <c r="F46" s="38" t="s">
        <v>252</v>
      </c>
      <c r="G46" s="38" t="s">
        <v>216</v>
      </c>
    </row>
    <row r="47" spans="1:7" ht="13.5">
      <c r="A47" s="38">
        <v>7</v>
      </c>
      <c r="B47" s="45" t="s">
        <v>84</v>
      </c>
      <c r="C47" s="46" t="s">
        <v>85</v>
      </c>
      <c r="D47" s="38" t="s">
        <v>26</v>
      </c>
      <c r="E47" s="38" t="s">
        <v>143</v>
      </c>
      <c r="F47" s="38" t="s">
        <v>253</v>
      </c>
      <c r="G47" s="38" t="s">
        <v>217</v>
      </c>
    </row>
    <row r="48" spans="1:7" ht="13.5">
      <c r="A48" s="38">
        <v>8</v>
      </c>
      <c r="B48" s="45" t="s">
        <v>86</v>
      </c>
      <c r="C48" s="46" t="s">
        <v>87</v>
      </c>
      <c r="D48" s="38" t="s">
        <v>27</v>
      </c>
      <c r="E48" s="38" t="s">
        <v>144</v>
      </c>
      <c r="F48" s="38" t="s">
        <v>254</v>
      </c>
      <c r="G48" s="38" t="s">
        <v>218</v>
      </c>
    </row>
    <row r="49" spans="1:7" ht="13.5">
      <c r="A49" s="38">
        <v>9</v>
      </c>
      <c r="B49" s="45" t="s">
        <v>88</v>
      </c>
      <c r="C49" s="46" t="s">
        <v>89</v>
      </c>
      <c r="D49" s="38" t="s">
        <v>28</v>
      </c>
      <c r="E49" s="38" t="s">
        <v>145</v>
      </c>
      <c r="F49" s="38" t="s">
        <v>255</v>
      </c>
      <c r="G49" s="38" t="s">
        <v>219</v>
      </c>
    </row>
    <row r="50" spans="1:7" ht="13.5">
      <c r="A50" s="38">
        <v>10</v>
      </c>
      <c r="B50" s="45" t="s">
        <v>90</v>
      </c>
      <c r="C50" s="46" t="s">
        <v>91</v>
      </c>
      <c r="D50" s="38" t="s">
        <v>29</v>
      </c>
      <c r="E50" s="38" t="s">
        <v>157</v>
      </c>
      <c r="F50" s="38" t="s">
        <v>256</v>
      </c>
      <c r="G50" s="38" t="s">
        <v>220</v>
      </c>
    </row>
    <row r="51" spans="1:7" ht="13.5">
      <c r="A51" s="38">
        <v>11</v>
      </c>
      <c r="B51" s="45" t="s">
        <v>92</v>
      </c>
      <c r="C51" s="46" t="s">
        <v>93</v>
      </c>
      <c r="D51" s="38" t="s">
        <v>30</v>
      </c>
      <c r="E51" s="38" t="s">
        <v>146</v>
      </c>
      <c r="F51" s="38" t="s">
        <v>257</v>
      </c>
      <c r="G51" s="38" t="s">
        <v>221</v>
      </c>
    </row>
    <row r="52" spans="1:7" ht="13.5">
      <c r="A52" s="38">
        <v>12</v>
      </c>
      <c r="B52" s="45" t="s">
        <v>94</v>
      </c>
      <c r="C52" s="46" t="s">
        <v>95</v>
      </c>
      <c r="D52" s="38" t="s">
        <v>69</v>
      </c>
      <c r="E52" s="38" t="s">
        <v>147</v>
      </c>
      <c r="F52" s="38" t="s">
        <v>258</v>
      </c>
      <c r="G52" s="38" t="s">
        <v>222</v>
      </c>
    </row>
    <row r="53" spans="1:7" ht="13.5">
      <c r="A53" s="38">
        <v>13</v>
      </c>
      <c r="B53" s="45" t="s">
        <v>96</v>
      </c>
      <c r="C53" s="46" t="s">
        <v>97</v>
      </c>
      <c r="D53" s="38" t="s">
        <v>53</v>
      </c>
      <c r="E53" s="38" t="s">
        <v>148</v>
      </c>
      <c r="F53" s="38" t="s">
        <v>259</v>
      </c>
      <c r="G53" s="38" t="s">
        <v>223</v>
      </c>
    </row>
    <row r="54" spans="1:7" ht="13.5">
      <c r="A54" s="38">
        <v>14</v>
      </c>
      <c r="B54" s="45" t="s">
        <v>98</v>
      </c>
      <c r="C54" s="46" t="s">
        <v>99</v>
      </c>
      <c r="D54" s="38" t="s">
        <v>31</v>
      </c>
      <c r="E54" s="38" t="s">
        <v>149</v>
      </c>
      <c r="F54" s="38" t="s">
        <v>260</v>
      </c>
      <c r="G54" s="38" t="s">
        <v>224</v>
      </c>
    </row>
    <row r="55" spans="1:7" ht="13.5">
      <c r="A55" s="38">
        <v>15</v>
      </c>
      <c r="B55" s="45" t="s">
        <v>100</v>
      </c>
      <c r="C55" s="46" t="s">
        <v>101</v>
      </c>
      <c r="D55" s="38" t="s">
        <v>32</v>
      </c>
      <c r="E55" s="38" t="s">
        <v>150</v>
      </c>
      <c r="F55" s="38" t="s">
        <v>261</v>
      </c>
      <c r="G55" s="38" t="s">
        <v>225</v>
      </c>
    </row>
    <row r="56" spans="1:7" ht="13.5">
      <c r="A56" s="38">
        <v>16</v>
      </c>
      <c r="B56" s="45" t="s">
        <v>102</v>
      </c>
      <c r="C56" s="46" t="s">
        <v>103</v>
      </c>
      <c r="D56" s="38" t="s">
        <v>33</v>
      </c>
      <c r="E56" s="38" t="s">
        <v>151</v>
      </c>
      <c r="F56" s="38" t="s">
        <v>262</v>
      </c>
      <c r="G56" s="38" t="s">
        <v>226</v>
      </c>
    </row>
    <row r="57" spans="1:7" ht="13.5">
      <c r="A57" s="38">
        <v>17</v>
      </c>
      <c r="B57" s="45" t="s">
        <v>104</v>
      </c>
      <c r="C57" s="46" t="s">
        <v>105</v>
      </c>
      <c r="D57" s="38" t="s">
        <v>34</v>
      </c>
      <c r="E57" s="38" t="s">
        <v>152</v>
      </c>
      <c r="F57" s="38" t="s">
        <v>263</v>
      </c>
      <c r="G57" s="38" t="s">
        <v>227</v>
      </c>
    </row>
    <row r="58" spans="1:7" ht="13.5">
      <c r="A58" s="38">
        <v>18</v>
      </c>
      <c r="B58" s="45" t="s">
        <v>106</v>
      </c>
      <c r="C58" s="46" t="s">
        <v>107</v>
      </c>
      <c r="D58" s="38" t="s">
        <v>35</v>
      </c>
      <c r="E58" s="38" t="s">
        <v>153</v>
      </c>
      <c r="F58" s="38" t="s">
        <v>264</v>
      </c>
      <c r="G58" s="38" t="s">
        <v>228</v>
      </c>
    </row>
    <row r="59" spans="1:7" ht="13.5">
      <c r="A59" s="38">
        <v>19</v>
      </c>
      <c r="B59" s="45" t="s">
        <v>108</v>
      </c>
      <c r="C59" s="46" t="s">
        <v>109</v>
      </c>
      <c r="D59" s="38" t="s">
        <v>36</v>
      </c>
      <c r="E59" s="38" t="s">
        <v>158</v>
      </c>
      <c r="F59" s="38" t="s">
        <v>265</v>
      </c>
      <c r="G59" s="38" t="s">
        <v>229</v>
      </c>
    </row>
    <row r="60" spans="1:7" ht="13.5">
      <c r="A60" s="38">
        <v>20</v>
      </c>
      <c r="B60" s="45" t="s">
        <v>110</v>
      </c>
      <c r="C60" s="46" t="s">
        <v>111</v>
      </c>
      <c r="D60" s="38" t="s">
        <v>37</v>
      </c>
      <c r="E60" s="38" t="s">
        <v>159</v>
      </c>
      <c r="F60" s="38" t="s">
        <v>266</v>
      </c>
      <c r="G60" s="38" t="s">
        <v>230</v>
      </c>
    </row>
    <row r="61" spans="1:7" ht="13.5">
      <c r="A61" s="38">
        <v>21</v>
      </c>
      <c r="B61" s="45" t="s">
        <v>112</v>
      </c>
      <c r="C61" s="46" t="s">
        <v>113</v>
      </c>
      <c r="D61" s="38" t="s">
        <v>38</v>
      </c>
      <c r="E61" s="38" t="s">
        <v>154</v>
      </c>
      <c r="F61" s="38" t="s">
        <v>267</v>
      </c>
      <c r="G61" s="38" t="s">
        <v>231</v>
      </c>
    </row>
    <row r="62" spans="1:7" ht="13.5">
      <c r="A62" s="38">
        <v>22</v>
      </c>
      <c r="B62" s="45" t="s">
        <v>114</v>
      </c>
      <c r="C62" s="46" t="s">
        <v>115</v>
      </c>
      <c r="D62" s="38" t="s">
        <v>39</v>
      </c>
      <c r="E62" s="38" t="s">
        <v>155</v>
      </c>
      <c r="F62" s="38" t="s">
        <v>268</v>
      </c>
      <c r="G62" s="38" t="s">
        <v>232</v>
      </c>
    </row>
    <row r="63" spans="1:7" ht="13.5">
      <c r="A63" s="38">
        <v>23</v>
      </c>
      <c r="B63" s="45" t="s">
        <v>116</v>
      </c>
      <c r="C63" s="46" t="s">
        <v>117</v>
      </c>
      <c r="D63" s="38" t="s">
        <v>40</v>
      </c>
      <c r="E63" s="38" t="s">
        <v>156</v>
      </c>
      <c r="F63" s="38" t="s">
        <v>269</v>
      </c>
      <c r="G63" s="38" t="s">
        <v>233</v>
      </c>
    </row>
    <row r="64" spans="1:7" ht="13.5">
      <c r="A64" s="38">
        <v>24</v>
      </c>
      <c r="B64" s="45" t="s">
        <v>118</v>
      </c>
      <c r="C64" s="46" t="s">
        <v>119</v>
      </c>
      <c r="D64" s="38" t="s">
        <v>41</v>
      </c>
      <c r="E64" s="38" t="s">
        <v>160</v>
      </c>
      <c r="F64" s="38" t="s">
        <v>270</v>
      </c>
      <c r="G64" s="38" t="s">
        <v>234</v>
      </c>
    </row>
    <row r="65" spans="1:7" ht="13.5">
      <c r="A65" s="38">
        <v>25</v>
      </c>
      <c r="B65" s="45" t="s">
        <v>120</v>
      </c>
      <c r="C65" s="46" t="s">
        <v>121</v>
      </c>
      <c r="D65" s="38" t="s">
        <v>42</v>
      </c>
      <c r="E65" s="38" t="s">
        <v>161</v>
      </c>
      <c r="F65" s="38" t="s">
        <v>271</v>
      </c>
      <c r="G65" s="38" t="s">
        <v>235</v>
      </c>
    </row>
    <row r="66" spans="1:7" ht="13.5">
      <c r="A66" s="38">
        <v>26</v>
      </c>
      <c r="B66" s="45" t="s">
        <v>122</v>
      </c>
      <c r="C66" s="46" t="s">
        <v>123</v>
      </c>
      <c r="D66" s="38" t="s">
        <v>43</v>
      </c>
      <c r="E66" s="38" t="s">
        <v>162</v>
      </c>
      <c r="F66" s="38" t="s">
        <v>272</v>
      </c>
      <c r="G66" s="38" t="s">
        <v>236</v>
      </c>
    </row>
    <row r="67" spans="1:7" ht="13.5">
      <c r="A67" s="38">
        <v>27</v>
      </c>
      <c r="B67" s="45" t="s">
        <v>124</v>
      </c>
      <c r="C67" s="46" t="s">
        <v>125</v>
      </c>
      <c r="D67" s="38" t="s">
        <v>44</v>
      </c>
      <c r="E67" s="38" t="s">
        <v>163</v>
      </c>
      <c r="F67" s="38" t="s">
        <v>273</v>
      </c>
      <c r="G67" s="38" t="s">
        <v>237</v>
      </c>
    </row>
    <row r="68" spans="1:7" ht="13.5">
      <c r="A68" s="38">
        <v>28</v>
      </c>
      <c r="B68" s="45" t="s">
        <v>126</v>
      </c>
      <c r="C68" s="46" t="s">
        <v>127</v>
      </c>
      <c r="D68" s="38" t="s">
        <v>45</v>
      </c>
      <c r="E68" s="38" t="s">
        <v>134</v>
      </c>
      <c r="F68" s="38" t="s">
        <v>274</v>
      </c>
      <c r="G68" s="38" t="s">
        <v>238</v>
      </c>
    </row>
    <row r="69" spans="1:7" ht="13.5">
      <c r="A69" s="38">
        <v>29</v>
      </c>
      <c r="B69" s="45" t="s">
        <v>128</v>
      </c>
      <c r="C69" s="46" t="s">
        <v>129</v>
      </c>
      <c r="D69" s="38" t="s">
        <v>46</v>
      </c>
      <c r="E69" s="38" t="s">
        <v>135</v>
      </c>
      <c r="F69" s="38" t="s">
        <v>275</v>
      </c>
      <c r="G69" s="38" t="s">
        <v>243</v>
      </c>
    </row>
    <row r="70" spans="1:7" ht="13.5">
      <c r="A70" s="38">
        <v>30</v>
      </c>
      <c r="B70" s="45" t="s">
        <v>130</v>
      </c>
      <c r="C70" s="46" t="s">
        <v>131</v>
      </c>
      <c r="D70" s="38" t="s">
        <v>47</v>
      </c>
      <c r="E70" s="38" t="s">
        <v>136</v>
      </c>
      <c r="F70" s="38" t="s">
        <v>246</v>
      </c>
      <c r="G70" s="38" t="s">
        <v>239</v>
      </c>
    </row>
    <row r="71" spans="1:7" ht="13.5">
      <c r="A71" s="38">
        <v>31</v>
      </c>
      <c r="B71" s="45" t="s">
        <v>132</v>
      </c>
      <c r="C71" s="46" t="s">
        <v>133</v>
      </c>
      <c r="D71" s="38" t="s">
        <v>71</v>
      </c>
      <c r="E71" s="38" t="s">
        <v>137</v>
      </c>
      <c r="F71" s="38" t="s">
        <v>276</v>
      </c>
      <c r="G71" s="38" t="s">
        <v>240</v>
      </c>
    </row>
    <row r="72" spans="1:7" ht="13.5">
      <c r="A72" s="38">
        <v>32</v>
      </c>
      <c r="B72" s="47" t="s">
        <v>197</v>
      </c>
      <c r="C72" s="48" t="s">
        <v>198</v>
      </c>
      <c r="D72" s="38" t="s">
        <v>196</v>
      </c>
      <c r="E72" s="38" t="s">
        <v>199</v>
      </c>
      <c r="F72" s="38" t="s">
        <v>277</v>
      </c>
      <c r="G72" s="38" t="s">
        <v>241</v>
      </c>
    </row>
    <row r="73" spans="1:7" ht="13.5">
      <c r="A73" s="38">
        <v>33</v>
      </c>
      <c r="B73" s="47" t="s">
        <v>166</v>
      </c>
      <c r="C73" s="38" t="s">
        <v>167</v>
      </c>
      <c r="D73" s="38" t="s">
        <v>164</v>
      </c>
      <c r="E73" s="38" t="s">
        <v>165</v>
      </c>
      <c r="F73" s="38" t="s">
        <v>278</v>
      </c>
      <c r="G73" s="38" t="s">
        <v>242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daisuke(^^)/</dc:creator>
  <cp:keywords/>
  <dc:description/>
  <cp:lastModifiedBy>daisuke(^^)</cp:lastModifiedBy>
  <cp:lastPrinted>2020-06-30T02:31:08Z</cp:lastPrinted>
  <dcterms:created xsi:type="dcterms:W3CDTF">2008-04-07T23:12:01Z</dcterms:created>
  <dcterms:modified xsi:type="dcterms:W3CDTF">2020-06-30T02:53:18Z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